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223425 - Bratrušovský pot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'223425 - Bratrušovský pot...'!$C$120:$K$335</definedName>
    <definedName name="_xlnm.Print_Area" localSheetId="1">'223425 - Bratrušovský pot...'!$C$4:$J$76,'223425 - Bratrušovský pot...'!$C$82:$J$104,'223425 - Bratrušovský pot...'!$C$110:$K$335</definedName>
    <definedName name="_xlnm.Print_Titles" localSheetId="1">'223425 - Bratrušovský pot...'!$120:$120</definedName>
  </definedNames>
  <calcPr/>
</workbook>
</file>

<file path=xl/calcChain.xml><?xml version="1.0" encoding="utf-8"?>
<calcChain xmlns="http://schemas.openxmlformats.org/spreadsheetml/2006/main">
  <c i="2" r="J35"/>
  <c r="J34"/>
  <c i="1" r="AY95"/>
  <c i="2" r="J33"/>
  <c i="1" r="AX95"/>
  <c i="2" r="BI334"/>
  <c r="BH334"/>
  <c r="BG334"/>
  <c r="BF334"/>
  <c r="T334"/>
  <c r="R334"/>
  <c r="P334"/>
  <c r="BK334"/>
  <c r="J334"/>
  <c r="BE334"/>
  <c r="BI333"/>
  <c r="BH333"/>
  <c r="BG333"/>
  <c r="BF333"/>
  <c r="T333"/>
  <c r="R333"/>
  <c r="P333"/>
  <c r="BK333"/>
  <c r="J333"/>
  <c r="BE333"/>
  <c r="BI332"/>
  <c r="BH332"/>
  <c r="BG332"/>
  <c r="BF332"/>
  <c r="T332"/>
  <c r="R332"/>
  <c r="P332"/>
  <c r="BK332"/>
  <c r="J332"/>
  <c r="BE332"/>
  <c r="BI331"/>
  <c r="BH331"/>
  <c r="BG331"/>
  <c r="BF331"/>
  <c r="T331"/>
  <c r="R331"/>
  <c r="P331"/>
  <c r="BK331"/>
  <c r="J331"/>
  <c r="BE331"/>
  <c r="BI329"/>
  <c r="BH329"/>
  <c r="BG329"/>
  <c r="BF329"/>
  <c r="T329"/>
  <c r="R329"/>
  <c r="P329"/>
  <c r="BK329"/>
  <c r="J329"/>
  <c r="BE329"/>
  <c r="BI327"/>
  <c r="BH327"/>
  <c r="BG327"/>
  <c r="BF327"/>
  <c r="T327"/>
  <c r="T326"/>
  <c r="R327"/>
  <c r="R326"/>
  <c r="P327"/>
  <c r="P326"/>
  <c r="BK327"/>
  <c r="BK326"/>
  <c r="J326"/>
  <c r="J327"/>
  <c r="BE327"/>
  <c r="J103"/>
  <c r="BI325"/>
  <c r="BH325"/>
  <c r="BG325"/>
  <c r="BF325"/>
  <c r="T325"/>
  <c r="T324"/>
  <c r="R325"/>
  <c r="R324"/>
  <c r="P325"/>
  <c r="P324"/>
  <c r="BK325"/>
  <c r="BK324"/>
  <c r="J324"/>
  <c r="J325"/>
  <c r="BE325"/>
  <c r="J102"/>
  <c r="BI322"/>
  <c r="BH322"/>
  <c r="BG322"/>
  <c r="BF322"/>
  <c r="T322"/>
  <c r="R322"/>
  <c r="P322"/>
  <c r="BK322"/>
  <c r="J322"/>
  <c r="BE322"/>
  <c r="BI321"/>
  <c r="BH321"/>
  <c r="BG321"/>
  <c r="BF321"/>
  <c r="T321"/>
  <c r="R321"/>
  <c r="P321"/>
  <c r="BK321"/>
  <c r="J321"/>
  <c r="BE321"/>
  <c r="BI318"/>
  <c r="BH318"/>
  <c r="BG318"/>
  <c r="BF318"/>
  <c r="T318"/>
  <c r="R318"/>
  <c r="P318"/>
  <c r="BK318"/>
  <c r="J318"/>
  <c r="BE318"/>
  <c r="BI317"/>
  <c r="BH317"/>
  <c r="BG317"/>
  <c r="BF317"/>
  <c r="T317"/>
  <c r="T316"/>
  <c r="R317"/>
  <c r="R316"/>
  <c r="P317"/>
  <c r="P316"/>
  <c r="BK317"/>
  <c r="BK316"/>
  <c r="J316"/>
  <c r="J317"/>
  <c r="BE317"/>
  <c r="J101"/>
  <c r="BI310"/>
  <c r="BH310"/>
  <c r="BG310"/>
  <c r="BF310"/>
  <c r="T310"/>
  <c r="R310"/>
  <c r="P310"/>
  <c r="BK310"/>
  <c r="J310"/>
  <c r="BE310"/>
  <c r="BI309"/>
  <c r="BH309"/>
  <c r="BG309"/>
  <c r="BF309"/>
  <c r="T309"/>
  <c r="R309"/>
  <c r="P309"/>
  <c r="BK309"/>
  <c r="J309"/>
  <c r="BE309"/>
  <c r="BI307"/>
  <c r="BH307"/>
  <c r="BG307"/>
  <c r="BF307"/>
  <c r="T307"/>
  <c r="R307"/>
  <c r="P307"/>
  <c r="BK307"/>
  <c r="J307"/>
  <c r="BE307"/>
  <c r="BI305"/>
  <c r="BH305"/>
  <c r="BG305"/>
  <c r="BF305"/>
  <c r="T305"/>
  <c r="T304"/>
  <c r="R305"/>
  <c r="R304"/>
  <c r="P305"/>
  <c r="P304"/>
  <c r="BK305"/>
  <c r="BK304"/>
  <c r="J304"/>
  <c r="J305"/>
  <c r="BE305"/>
  <c r="J100"/>
  <c r="BI303"/>
  <c r="BH303"/>
  <c r="BG303"/>
  <c r="BF303"/>
  <c r="T303"/>
  <c r="T302"/>
  <c r="R303"/>
  <c r="R302"/>
  <c r="P303"/>
  <c r="P302"/>
  <c r="BK303"/>
  <c r="BK302"/>
  <c r="J302"/>
  <c r="J303"/>
  <c r="BE303"/>
  <c r="J99"/>
  <c r="BI296"/>
  <c r="BH296"/>
  <c r="BG296"/>
  <c r="BF296"/>
  <c r="T296"/>
  <c r="R296"/>
  <c r="P296"/>
  <c r="BK296"/>
  <c r="J296"/>
  <c r="BE296"/>
  <c r="BI293"/>
  <c r="BH293"/>
  <c r="BG293"/>
  <c r="BF293"/>
  <c r="T293"/>
  <c r="R293"/>
  <c r="P293"/>
  <c r="BK293"/>
  <c r="J293"/>
  <c r="BE293"/>
  <c r="BI284"/>
  <c r="BH284"/>
  <c r="BG284"/>
  <c r="BF284"/>
  <c r="T284"/>
  <c r="R284"/>
  <c r="P284"/>
  <c r="BK284"/>
  <c r="J284"/>
  <c r="BE284"/>
  <c r="BI275"/>
  <c r="BH275"/>
  <c r="BG275"/>
  <c r="BF275"/>
  <c r="T275"/>
  <c r="R275"/>
  <c r="P275"/>
  <c r="BK275"/>
  <c r="J275"/>
  <c r="BE275"/>
  <c r="BI273"/>
  <c r="BH273"/>
  <c r="BG273"/>
  <c r="BF273"/>
  <c r="T273"/>
  <c r="T272"/>
  <c r="R273"/>
  <c r="R272"/>
  <c r="P273"/>
  <c r="P272"/>
  <c r="BK273"/>
  <c r="BK272"/>
  <c r="J272"/>
  <c r="J273"/>
  <c r="BE273"/>
  <c r="J98"/>
  <c r="BI270"/>
  <c r="BH270"/>
  <c r="BG270"/>
  <c r="BF270"/>
  <c r="T270"/>
  <c r="R270"/>
  <c r="P270"/>
  <c r="BK270"/>
  <c r="J270"/>
  <c r="BE270"/>
  <c r="BI267"/>
  <c r="BH267"/>
  <c r="BG267"/>
  <c r="BF267"/>
  <c r="T267"/>
  <c r="T266"/>
  <c r="R267"/>
  <c r="R266"/>
  <c r="P267"/>
  <c r="P266"/>
  <c r="BK267"/>
  <c r="BK266"/>
  <c r="J266"/>
  <c r="J267"/>
  <c r="BE267"/>
  <c r="J97"/>
  <c r="BI265"/>
  <c r="BH265"/>
  <c r="BG265"/>
  <c r="BF265"/>
  <c r="T265"/>
  <c r="R265"/>
  <c r="P265"/>
  <c r="BK265"/>
  <c r="J265"/>
  <c r="BE265"/>
  <c r="BI263"/>
  <c r="BH263"/>
  <c r="BG263"/>
  <c r="BF263"/>
  <c r="T263"/>
  <c r="R263"/>
  <c r="P263"/>
  <c r="BK263"/>
  <c r="J263"/>
  <c r="BE263"/>
  <c r="BI261"/>
  <c r="BH261"/>
  <c r="BG261"/>
  <c r="BF261"/>
  <c r="T261"/>
  <c r="R261"/>
  <c r="P261"/>
  <c r="BK261"/>
  <c r="J261"/>
  <c r="BE261"/>
  <c r="BI259"/>
  <c r="BH259"/>
  <c r="BG259"/>
  <c r="BF259"/>
  <c r="T259"/>
  <c r="R259"/>
  <c r="P259"/>
  <c r="BK259"/>
  <c r="J259"/>
  <c r="BE259"/>
  <c r="BI258"/>
  <c r="BH258"/>
  <c r="BG258"/>
  <c r="BF258"/>
  <c r="T258"/>
  <c r="R258"/>
  <c r="P258"/>
  <c r="BK258"/>
  <c r="J258"/>
  <c r="BE258"/>
  <c r="BI257"/>
  <c r="BH257"/>
  <c r="BG257"/>
  <c r="BF257"/>
  <c r="T257"/>
  <c r="R257"/>
  <c r="P257"/>
  <c r="BK257"/>
  <c r="J257"/>
  <c r="BE257"/>
  <c r="BI254"/>
  <c r="BH254"/>
  <c r="BG254"/>
  <c r="BF254"/>
  <c r="T254"/>
  <c r="R254"/>
  <c r="P254"/>
  <c r="BK254"/>
  <c r="J254"/>
  <c r="BE254"/>
  <c r="BI252"/>
  <c r="BH252"/>
  <c r="BG252"/>
  <c r="BF252"/>
  <c r="T252"/>
  <c r="R252"/>
  <c r="P252"/>
  <c r="BK252"/>
  <c r="J252"/>
  <c r="BE252"/>
  <c r="BI250"/>
  <c r="BH250"/>
  <c r="BG250"/>
  <c r="BF250"/>
  <c r="T250"/>
  <c r="R250"/>
  <c r="P250"/>
  <c r="BK250"/>
  <c r="J250"/>
  <c r="BE250"/>
  <c r="BI247"/>
  <c r="BH247"/>
  <c r="BG247"/>
  <c r="BF247"/>
  <c r="T247"/>
  <c r="R247"/>
  <c r="P247"/>
  <c r="BK247"/>
  <c r="J247"/>
  <c r="BE247"/>
  <c r="BI244"/>
  <c r="BH244"/>
  <c r="BG244"/>
  <c r="BF244"/>
  <c r="T244"/>
  <c r="R244"/>
  <c r="P244"/>
  <c r="BK244"/>
  <c r="J244"/>
  <c r="BE244"/>
  <c r="BI227"/>
  <c r="BH227"/>
  <c r="BG227"/>
  <c r="BF227"/>
  <c r="T227"/>
  <c r="R227"/>
  <c r="P227"/>
  <c r="BK227"/>
  <c r="J227"/>
  <c r="BE227"/>
  <c r="BI221"/>
  <c r="BH221"/>
  <c r="BG221"/>
  <c r="BF221"/>
  <c r="T221"/>
  <c r="R221"/>
  <c r="P221"/>
  <c r="BK221"/>
  <c r="J221"/>
  <c r="BE221"/>
  <c r="BI218"/>
  <c r="BH218"/>
  <c r="BG218"/>
  <c r="BF218"/>
  <c r="T218"/>
  <c r="R218"/>
  <c r="P218"/>
  <c r="BK218"/>
  <c r="J218"/>
  <c r="BE218"/>
  <c r="BI216"/>
  <c r="BH216"/>
  <c r="BG216"/>
  <c r="BF216"/>
  <c r="T216"/>
  <c r="R216"/>
  <c r="P216"/>
  <c r="BK216"/>
  <c r="J216"/>
  <c r="BE216"/>
  <c r="BI214"/>
  <c r="BH214"/>
  <c r="BG214"/>
  <c r="BF214"/>
  <c r="T214"/>
  <c r="R214"/>
  <c r="P214"/>
  <c r="BK214"/>
  <c r="J214"/>
  <c r="BE214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/>
  <c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0"/>
  <c r="BH180"/>
  <c r="BG180"/>
  <c r="BF180"/>
  <c r="T180"/>
  <c r="R180"/>
  <c r="P180"/>
  <c r="BK180"/>
  <c r="J180"/>
  <c r="BE180"/>
  <c r="BI169"/>
  <c r="BH169"/>
  <c r="BG169"/>
  <c r="BF169"/>
  <c r="T169"/>
  <c r="R169"/>
  <c r="P169"/>
  <c r="BK169"/>
  <c r="J169"/>
  <c r="BE169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26"/>
  <c r="BH126"/>
  <c r="BG126"/>
  <c r="BF126"/>
  <c r="T126"/>
  <c r="R126"/>
  <c r="P126"/>
  <c r="BK126"/>
  <c r="J126"/>
  <c r="BE126"/>
  <c r="BI124"/>
  <c r="F35"/>
  <c i="1" r="BD95"/>
  <c i="2" r="BH124"/>
  <c r="F34"/>
  <c i="1" r="BC95"/>
  <c i="2" r="BG124"/>
  <c r="F33"/>
  <c i="1" r="BB95"/>
  <c i="2" r="BF124"/>
  <c r="J32"/>
  <c i="1" r="AW95"/>
  <c i="2" r="F32"/>
  <c i="1" r="BA95"/>
  <c i="2" r="T124"/>
  <c r="T123"/>
  <c r="T122"/>
  <c r="T121"/>
  <c r="R124"/>
  <c r="R123"/>
  <c r="R122"/>
  <c r="R121"/>
  <c r="P124"/>
  <c r="P123"/>
  <c r="P122"/>
  <c r="P121"/>
  <c i="1" r="AU95"/>
  <c i="2" r="BK124"/>
  <c r="BK123"/>
  <c r="J123"/>
  <c r="BK122"/>
  <c r="J122"/>
  <c r="BK121"/>
  <c r="J121"/>
  <c r="J94"/>
  <c r="J28"/>
  <c i="1" r="AG95"/>
  <c i="2" r="J124"/>
  <c r="BE124"/>
  <c r="J31"/>
  <c i="1" r="AV95"/>
  <c i="2" r="F31"/>
  <c i="1" r="AZ95"/>
  <c i="2" r="J96"/>
  <c r="J95"/>
  <c r="J118"/>
  <c r="J117"/>
  <c r="F117"/>
  <c r="F115"/>
  <c r="E113"/>
  <c r="J90"/>
  <c r="J89"/>
  <c r="F89"/>
  <c r="F87"/>
  <c r="E85"/>
  <c r="J37"/>
  <c r="J16"/>
  <c r="E16"/>
  <c r="F118"/>
  <c r="F90"/>
  <c r="J15"/>
  <c r="J10"/>
  <c r="J115"/>
  <c r="J87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<sst xmlns="http://schemas.openxmlformats.org/spreadsheetml/2006/main">
  <si>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</si>
  <si>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</si>
  <si>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</si>
  <si>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</si>
  <si>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</si>
  <si>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{45dc4ecc-0202-4dc7-849e-d6f88109631e}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</si>
  <si>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</si>
  <si>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</si>
  <si>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</si>
  <si>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</si>
  <si>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</si>
  <si>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</si>
  <si>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</si>
  <si>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</si>
  <si>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223425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</si>
  <si>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</si>
  <si>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</si>
  <si>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Bratrušovský potok, Šumperk - oprava skluzu a toku</t>
  </si>
  <si>
    <t>KSO:</t>
  </si>
  <si>
    <t>CC-CZ:</t>
  </si>
  <si>
    <t>Místo:</t>
  </si>
  <si>
    <t>Šumperk</t>
  </si>
  <si>
    <t>Datum:</t>
  </si>
  <si>
    <t>16. 7. 2019</t>
  </si>
  <si>
    <t>Zadavatel:</t>
  </si>
  <si>
    <t>IČ:</t>
  </si>
  <si>
    <t>70890013</t>
  </si>
  <si>
    <t>Povodí Moravy, s.p.</t>
  </si>
  <si>
    <t>DIČ:</t>
  </si>
  <si>
    <t>CZ70890013</t>
  </si>
  <si>
    <t>Uchazeč:</t>
  </si>
  <si>
    <t>Vyplň údaj</t>
  </si>
  <si>
    <t>Projektant:</t>
  </si>
  <si>
    <t>Ing. Šefčíková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</si>
  <si>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</si>
  <si>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</si>
  <si>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</si>
  <si>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</si>
  <si>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</si>
  <si>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</si>
  <si>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</si>
  <si>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</si>
  <si>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</si>
  <si>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</si>
  <si>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</si>
  <si>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</si>
  <si>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</si>
  <si>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</si>
  <si>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</si>
  <si>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</si>
  <si>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</si>
  <si>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</si>
  <si>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</si>
  <si>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</si>
  <si>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</si>
  <si>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</si>
  <si>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</si>
  <si>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</si>
  <si>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</si>
  <si>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</si>
  <si>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</si>
  <si>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</si>
  <si>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</si>
  <si>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</si>
  <si>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</si>
  <si>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</si>
  <si>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</si>
  <si>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</si>
  <si>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</si>
  <si>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</si>
  <si>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</si>
  <si>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</si>
  <si>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</si>
  <si>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</si>
  <si>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</si>
  <si>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</si>
  <si>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</si>
  <si>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</si>
  <si>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</si>
  <si>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</si>
  <si>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</si>
  <si>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</si>
  <si>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</si>
  <si>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</si>
  <si>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</si>
  <si>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</si>
  <si>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</si>
  <si>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</si>
  <si>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</si>
  <si>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</si>
  <si>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</si>
  <si>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</si>
  <si>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</si>
  <si>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</si>
  <si>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</si>
  <si>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</si>
  <si>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</si>
  <si>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</si>
  <si>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</si>
  <si>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</si>
  <si>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</si>
  <si>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</si>
  <si>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</si>
  <si>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</si>
  <si>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</si>
  <si>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</si>
  <si>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</si>
  <si>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</si>
  <si>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</si>
  <si>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</si>
  <si>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</si>
  <si>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</si>
  <si>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</si>
  <si>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</si>
  <si>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</si>
  <si>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</si>
  <si>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</si>
  <si>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</si>
  <si>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111103403R</t>
  </si>
  <si>
    <t>Odstranění invazivní rostliny (bolševníku velkolepého) z travního porostu i s kořeny - posečení + postřik Roundupem</t>
  </si>
  <si>
    <t>ha</t>
  </si>
  <si>
    <t>4</t>
  </si>
  <si>
    <t>-555004309</t>
  </si>
  <si>
    <t>P</t>
  </si>
  <si>
    <t>Poznámka k položce:_x000d_
i na pozemcích sousedících s korytem vodního toku</t>
  </si>
  <si>
    <t>111201401</t>
  </si>
  <si>
    <t xml:space="preserve">Spálení odstraněných křovin a stromů na hromadách  průměru kmene do 100 mm pro jakoukoliv plochu</t>
  </si>
  <si>
    <t>m2</t>
  </si>
  <si>
    <t>CS ÚRS 2019 01</t>
  </si>
  <si>
    <t>-1467637643</t>
  </si>
  <si>
    <t>VV</t>
  </si>
  <si>
    <t>stromy do 10 cm</t>
  </si>
  <si>
    <t>9+2+10+1+1+6</t>
  </si>
  <si>
    <t>keře pod skluzem</t>
  </si>
  <si>
    <t>130</t>
  </si>
  <si>
    <t>keře nad skluzem</t>
  </si>
  <si>
    <t>45+40+15+35+15</t>
  </si>
  <si>
    <t>Součet</t>
  </si>
  <si>
    <t>3</t>
  </si>
  <si>
    <t>111211131</t>
  </si>
  <si>
    <t xml:space="preserve">Pálení větví stromů se snášením na hromady  listnatých v rovině nebo ve svahu do 1:3, průměru kmene do 30 cm</t>
  </si>
  <si>
    <t>kus</t>
  </si>
  <si>
    <t>-632272787</t>
  </si>
  <si>
    <t>29+25</t>
  </si>
  <si>
    <t>111211132</t>
  </si>
  <si>
    <t xml:space="preserve">Pálení větví stromů se snášením na hromady  listnatých v rovině nebo ve svahu do 1:3, průměru kmene přes 30 cm</t>
  </si>
  <si>
    <t>-1928906519</t>
  </si>
  <si>
    <t>8+4+4+1</t>
  </si>
  <si>
    <t>5</t>
  </si>
  <si>
    <t>111201101</t>
  </si>
  <si>
    <t xml:space="preserve">Odstranění křovin a stromů s odstraněním kořenů  průměru kmene do 100 mm do sklonu terénu 1 : 5, při celkové ploše do 1 000 m2</t>
  </si>
  <si>
    <t>1788103628</t>
  </si>
  <si>
    <t>6</t>
  </si>
  <si>
    <t>112151011</t>
  </si>
  <si>
    <t>Pokácení stromu volné v celku s odřezáním kmene a s odvětvením průměru kmene přes 100 do 200 mm</t>
  </si>
  <si>
    <t>462028257</t>
  </si>
  <si>
    <t>4+6+5+3+11</t>
  </si>
  <si>
    <t>7</t>
  </si>
  <si>
    <t>112151012</t>
  </si>
  <si>
    <t>Pokácení stromu volné v celku s odřezáním kmene a s odvětvením průměru kmene přes 200 do 300 mm</t>
  </si>
  <si>
    <t>-1413166869</t>
  </si>
  <si>
    <t>5+7+3+5+2+3</t>
  </si>
  <si>
    <t>8</t>
  </si>
  <si>
    <t>112151013</t>
  </si>
  <si>
    <t>Pokácení stromu volné v celku s odřezáním kmene a s odvětvením průměru kmene přes 300 do 400 mm</t>
  </si>
  <si>
    <t>1818064105</t>
  </si>
  <si>
    <t>1+2+5</t>
  </si>
  <si>
    <t>9</t>
  </si>
  <si>
    <t>112151014</t>
  </si>
  <si>
    <t>Pokácení stromu volné v celku s odřezáním kmene a s odvětvením průměru kmene přes 400 do 500 mm</t>
  </si>
  <si>
    <t>1793121676</t>
  </si>
  <si>
    <t>3+1</t>
  </si>
  <si>
    <t>10</t>
  </si>
  <si>
    <t>112151015</t>
  </si>
  <si>
    <t>Pokácení stromu volné v celku s odřezáním kmene a s odvětvením průměru kmene přes 500 do 600 mm</t>
  </si>
  <si>
    <t>-1656118903</t>
  </si>
  <si>
    <t>11</t>
  </si>
  <si>
    <t>112151016</t>
  </si>
  <si>
    <t>Pokácení stromu volné v celku s odřezáním kmene a s odvětvením průměru kmene přes 600 do 700 mm</t>
  </si>
  <si>
    <t>-2036488950</t>
  </si>
  <si>
    <t>12</t>
  </si>
  <si>
    <t>112201112</t>
  </si>
  <si>
    <t>Odstranění pařezu v rovině nebo na svahu do 1:5 o průměru pařezu na řezné ploše přes 200 do 300 mm</t>
  </si>
  <si>
    <t>80336472</t>
  </si>
  <si>
    <t>13</t>
  </si>
  <si>
    <t>112201113</t>
  </si>
  <si>
    <t>Odstranění pařezu v rovině nebo na svahu do 1:5 o průměru pařezu na řezné ploše přes 300 do 400 mm</t>
  </si>
  <si>
    <t>676926660</t>
  </si>
  <si>
    <t>25+1</t>
  </si>
  <si>
    <t>14</t>
  </si>
  <si>
    <t>112201114</t>
  </si>
  <si>
    <t>Odstranění pařezu v rovině nebo na svahu do 1:5 o průměru pařezu na řezné ploše přes 400 do 500 mm</t>
  </si>
  <si>
    <t>1788480868</t>
  </si>
  <si>
    <t>112201115</t>
  </si>
  <si>
    <t>Odstranění pařezu v rovině nebo na svahu do 1:5 o průměru pařezu na řezné ploše přes 500 do 600 mm</t>
  </si>
  <si>
    <t>1012433540</t>
  </si>
  <si>
    <t>4+1</t>
  </si>
  <si>
    <t>16</t>
  </si>
  <si>
    <t>112201116</t>
  </si>
  <si>
    <t>Odstranění pařezu v rovině nebo na svahu do 1:5 o průměru pařezu na řezné ploše přes 600 do 700 mm</t>
  </si>
  <si>
    <t>-2047686872</t>
  </si>
  <si>
    <t>17</t>
  </si>
  <si>
    <t>112201117</t>
  </si>
  <si>
    <t>Odstranění pařezu v rovině nebo na svahu do 1:5 o průměru pařezu na řezné ploše přes 700 do 800 mm</t>
  </si>
  <si>
    <t>-1419864829</t>
  </si>
  <si>
    <t>1+1</t>
  </si>
  <si>
    <t>18</t>
  </si>
  <si>
    <t>112201118</t>
  </si>
  <si>
    <t>Odstranění pařezu v rovině nebo na svahu do 1:5 o průměru pařezu na řezné ploše přes 800 do 900 mm</t>
  </si>
  <si>
    <t>1754789929</t>
  </si>
  <si>
    <t>19</t>
  </si>
  <si>
    <t>114203102</t>
  </si>
  <si>
    <t>Rozebrání dlažeb nebo záhozů s naložením na dopravní prostředek dlažeb z lomového kamene nebo betonových tvárnic na sucho se zalitými spárami cementovou maltou</t>
  </si>
  <si>
    <t>m3</t>
  </si>
  <si>
    <t>1580182966</t>
  </si>
  <si>
    <t>Poznámka k položce:_x000d_
narušená část dlažby LB</t>
  </si>
  <si>
    <t>2*2*1,414*0,3*0,5</t>
  </si>
  <si>
    <t>20</t>
  </si>
  <si>
    <t>114203103</t>
  </si>
  <si>
    <t>Rozebrání dlažeb nebo záhozů s naložením na dopravní prostředek dlažeb z lomového kamene nebo betonových tvárnic do cementové malty se spárami zalitými cementovou maltou</t>
  </si>
  <si>
    <t>1420927049</t>
  </si>
  <si>
    <t>Poznámka k položce:_x000d_
oprava skluzu</t>
  </si>
  <si>
    <t>těleso skluzu</t>
  </si>
  <si>
    <t>4*4,5*0,3</t>
  </si>
  <si>
    <t>PB pata svahu</t>
  </si>
  <si>
    <t>10*0,5*0,3</t>
  </si>
  <si>
    <t>vývar</t>
  </si>
  <si>
    <t>(1,265+1,3+2,04)*4,5*0,5*0,3</t>
  </si>
  <si>
    <t>horní hrana PB svahu</t>
  </si>
  <si>
    <t>3*0,5*0,3</t>
  </si>
  <si>
    <t>114203104</t>
  </si>
  <si>
    <t>Rozebrání dlažeb nebo záhozů s naložením na dopravní prostředek záhozů, rovnanin a soustřeďovacích staveb provedených na sucho</t>
  </si>
  <si>
    <t>1928792517</t>
  </si>
  <si>
    <t>rovnanina</t>
  </si>
  <si>
    <t>3*0,5*0,3*0,5</t>
  </si>
  <si>
    <t>zához</t>
  </si>
  <si>
    <t>(7+6+18+4)*4,5*(0,5+1)/2</t>
  </si>
  <si>
    <t>3*4,5*0,5</t>
  </si>
  <si>
    <t>22</t>
  </si>
  <si>
    <t>114203201</t>
  </si>
  <si>
    <t xml:space="preserve">Očištění lomového kamene nebo betonových tvárnic  získaných při rozebrání dlažeb, záhozů, rovnanin a soustřeďovacích staveb od hlíny nebo písku</t>
  </si>
  <si>
    <t>CS ÚRS 2018 01</t>
  </si>
  <si>
    <t>-186337089</t>
  </si>
  <si>
    <t>23</t>
  </si>
  <si>
    <t>114203202</t>
  </si>
  <si>
    <t>Očištění lomového kamene nebo betonových tvárnic získaných při rozebrání dlažeb, záhozů, rovnanin a soustřeďovacích staveb od malty</t>
  </si>
  <si>
    <t>107168701</t>
  </si>
  <si>
    <t>0,848+10,458</t>
  </si>
  <si>
    <t>24</t>
  </si>
  <si>
    <t>115001105</t>
  </si>
  <si>
    <t>Převedení vody potrubím průměru DN přes 300 do 600</t>
  </si>
  <si>
    <t>m</t>
  </si>
  <si>
    <t>1883938608</t>
  </si>
  <si>
    <t xml:space="preserve">Poznámka k položce:_x000d_
převádění průtoku přes skluz </t>
  </si>
  <si>
    <t>25</t>
  </si>
  <si>
    <t>129203101</t>
  </si>
  <si>
    <t>Čištění otevřených koryt vodotečí s přehozením rozpojeného nánosu do 3 m nebo s naložením na dopravní prostředek při šířce původního dna do 5 m a hloubce koryta do 2,5 m v hornině tř. 3</t>
  </si>
  <si>
    <t>1808185648</t>
  </si>
  <si>
    <t>(162-155)*2*0,3</t>
  </si>
  <si>
    <t>(224-218)*1*0,5</t>
  </si>
  <si>
    <t>(254-248)*1,5*0,3</t>
  </si>
  <si>
    <t>(303-296)*1*0,5</t>
  </si>
  <si>
    <t>(314-313+311-309+307-305)*1*0,5</t>
  </si>
  <si>
    <t>(571-562)*0,2</t>
  </si>
  <si>
    <t>(776-732)*2*0,5</t>
  </si>
  <si>
    <t>(834-780)*1+12*2*0,6</t>
  </si>
  <si>
    <t>(891-884)*1,5/2*0,5</t>
  </si>
  <si>
    <t>(930-922)*2/2*1,5</t>
  </si>
  <si>
    <t>26</t>
  </si>
  <si>
    <t>129203109</t>
  </si>
  <si>
    <t>Čištění otevřených koryt vodotečí Příplatek k cenám za lepivost horniny v hornině tř. 3</t>
  </si>
  <si>
    <t>1299493134</t>
  </si>
  <si>
    <t>144,725*0,3</t>
  </si>
  <si>
    <t>27</t>
  </si>
  <si>
    <t>132201101</t>
  </si>
  <si>
    <t xml:space="preserve">Hloubení zapažených i nezapažených rýh šířky do 600 mm  s urovnáním dna do předepsaného profilu a spádu v hornině tř. 3 do 100 m3</t>
  </si>
  <si>
    <t>-824806720</t>
  </si>
  <si>
    <t>Poznámka k položce:_x000d_
pro záhozovou patku opevnění_x000d_
viz příloha D.1 - Technická zpráva a D.5 - Sanace břehové výtrže</t>
  </si>
  <si>
    <t>(13+6+5+5)*0,39*0,5</t>
  </si>
  <si>
    <t>28</t>
  </si>
  <si>
    <t>132201109</t>
  </si>
  <si>
    <t xml:space="preserve">Hloubení zapažených i nezapažených rýh šířky do 600 mm  s urovnáním dna do předepsaného profilu a spádu v hornině tř. 3 Příplatek k cenám za lepivost horniny tř. 3</t>
  </si>
  <si>
    <t>-1080396244</t>
  </si>
  <si>
    <t>5,655*0,3</t>
  </si>
  <si>
    <t>29</t>
  </si>
  <si>
    <t>162301421</t>
  </si>
  <si>
    <t xml:space="preserve">Vodorovné přemístění větví, kmenů nebo pařezů  s naložením, složením a dopravou do 5000 m pařezů kmenů, průměru přes 100 do 300 mm</t>
  </si>
  <si>
    <t>-1966641246</t>
  </si>
  <si>
    <t>30</t>
  </si>
  <si>
    <t>162301422</t>
  </si>
  <si>
    <t xml:space="preserve">Vodorovné přemístění větví, kmenů nebo pařezů  s naložením, složením a dopravou do 5000 m pařezů kmenů, průměru přes 300 do 500 mm</t>
  </si>
  <si>
    <t>1641311142</t>
  </si>
  <si>
    <t>26+8+5+4+2+1</t>
  </si>
  <si>
    <t>31</t>
  </si>
  <si>
    <t>162301921</t>
  </si>
  <si>
    <t xml:space="preserve">Vodorovné přemístění větví, kmenů nebo pařezů  s naložením, složením a dopravou Příplatek k cenám za každých dalších i započatých 5000 m přes 5000 m pařezů kmenů, průměru přes 100 do 300 mm</t>
  </si>
  <si>
    <t>-968965116</t>
  </si>
  <si>
    <t>Poznámka k položce:_x000d_
skládka Rapotín</t>
  </si>
  <si>
    <t>32</t>
  </si>
  <si>
    <t>162301922</t>
  </si>
  <si>
    <t xml:space="preserve">Vodorovné přemístění větví, kmenů nebo pařezů  s naložením, složením a dopravou Příplatek k cenám za každých dalších i započatých 5000 m přes 5000 m pařezů kmenů, průměru přes 300 do 500 mm</t>
  </si>
  <si>
    <t>98719583</t>
  </si>
  <si>
    <t>33</t>
  </si>
  <si>
    <t>162701105</t>
  </si>
  <si>
    <t xml:space="preserve">Vodorovné přemístění výkopku nebo sypaniny po suchu  na obvyklém dopravním prostředku, bez naložení výkopku, avšak se složením bez rozhrnutí z horniny tř. 1 až 4 na vzdálenost přes 9 000 do 10 000 m</t>
  </si>
  <si>
    <t>354968760</t>
  </si>
  <si>
    <t>144,725+5,655+24,172+161,147*0,15-42,1-0,45</t>
  </si>
  <si>
    <t>34</t>
  </si>
  <si>
    <t>167101102</t>
  </si>
  <si>
    <t xml:space="preserve">Nakládání, skládání a překládání neulehlého výkopku nebo sypaniny  nakládání, množství přes 100 m3, z hornin tř. 1 až 4</t>
  </si>
  <si>
    <t>1387429970</t>
  </si>
  <si>
    <t>sedimentu po odvodnění - odvoz na skládku, nebo k ter. úpravám v rámci stavby</t>
  </si>
  <si>
    <t>144,725</t>
  </si>
  <si>
    <t>materiál zemních hrázek u skluzu</t>
  </si>
  <si>
    <t>35</t>
  </si>
  <si>
    <t>171101101</t>
  </si>
  <si>
    <t xml:space="preserve">Uložení sypaniny do násypů  s rozprostřením sypaniny ve vrstvách a s hrubým urovnáním zhutněných s uzavřením povrchu násypu z hornin soudržných s předepsanou mírou zhutnění v procentech výsledků zkoušek Proctor-Standard (dále jen PS) na 95 % PS</t>
  </si>
  <si>
    <t>1969318970</t>
  </si>
  <si>
    <t>Poznámka k položce:_x000d_
s využitím vhodného materiálu z těžených sedimentů_x000d_
viz příloha D.1 - Technická zpráva, C.2 - Situace, D.5 - Sanace břehové výtrže a D.7 - Oprava kam. dlažby na MC</t>
  </si>
  <si>
    <t>ř. km 0,037 - 0,049 PB</t>
  </si>
  <si>
    <t>12*1*1,6/2</t>
  </si>
  <si>
    <t>ř. km 0,512 - 0,517 LB</t>
  </si>
  <si>
    <t>5*1*1/2</t>
  </si>
  <si>
    <t>ř. km 0,8775 - 0,8905 LB</t>
  </si>
  <si>
    <t>13*1*1</t>
  </si>
  <si>
    <t>ř. km 0,8775 - 0,8835 PB</t>
  </si>
  <si>
    <t>6*1*1</t>
  </si>
  <si>
    <t>ř. km 0,9165 - 0,9215 LB</t>
  </si>
  <si>
    <t>5*1*1</t>
  </si>
  <si>
    <t>ř. km 0,9215 - 0,9265 PB</t>
  </si>
  <si>
    <t>kaverna pod dlažbou v ř. km 0,723 - 0,730</t>
  </si>
  <si>
    <t>2*2*1*0,5/2</t>
  </si>
  <si>
    <t>36</t>
  </si>
  <si>
    <t>171103101</t>
  </si>
  <si>
    <t>Zemní hrázky zhutňované po vrstvách tloušťky 200 mm, s přemístěním sypaniny do 20 m nebo s jejím přehozením do 3 m z hornin tř. 1 až 4 - zřízení a odstranění</t>
  </si>
  <si>
    <t>CS ÚRS 2017 01</t>
  </si>
  <si>
    <t>-1160032941</t>
  </si>
  <si>
    <t>Poznámka k položce:_x000d_
pro opravu skluzu, z těžených sedimentů, popř. s utěsněním PVC fólií apod.</t>
  </si>
  <si>
    <t>2*(0,5+2,5)/2*1*4,5+2*(0,5+2,5)/2*1*1*0,5</t>
  </si>
  <si>
    <t>37</t>
  </si>
  <si>
    <t>171201211</t>
  </si>
  <si>
    <t>Poplatek za uložení stavebního odpadu na skládce (skládkovné) zeminy a kameniva zatříděného do Katalogu odpadů pod kódem 170 504</t>
  </si>
  <si>
    <t>t</t>
  </si>
  <si>
    <t>-1362495543</t>
  </si>
  <si>
    <t>132,002*1,8</t>
  </si>
  <si>
    <t>38</t>
  </si>
  <si>
    <t>181411122</t>
  </si>
  <si>
    <t>Založení trávníku na půdě předem připravené plochy do 1000 m2 výsevem včetně utažení lučního na svahu přes 1:5 do 1:2</t>
  </si>
  <si>
    <t>933901428</t>
  </si>
  <si>
    <t>(12+1+1+1+5+3+13+6+5+5)*0,5</t>
  </si>
  <si>
    <t>39</t>
  </si>
  <si>
    <t>M</t>
  </si>
  <si>
    <t>00572474</t>
  </si>
  <si>
    <t>osivo směs travní krajinná-svahová</t>
  </si>
  <si>
    <t>kg</t>
  </si>
  <si>
    <t>-1806515554</t>
  </si>
  <si>
    <t>26*0,015 'Přepočtené koeficientem množství</t>
  </si>
  <si>
    <t>40</t>
  </si>
  <si>
    <t>182201101</t>
  </si>
  <si>
    <t xml:space="preserve">Svahování trvalých svahů do projektovaných profilů  s potřebným přemístěním výkopku při svahování násypů v jakékoliv hornině</t>
  </si>
  <si>
    <t>689006864</t>
  </si>
  <si>
    <t>Poznámka k položce:_x000d_
při sanaci výtrží, nad opevněním_x000d_
viz příloha D.1 - Technická zpráva a D.5 - Sanace břehové výtrže</t>
  </si>
  <si>
    <t>41</t>
  </si>
  <si>
    <t>183151111</t>
  </si>
  <si>
    <t>Hloubení jam pro výsadbu dřevin strojně v rovině nebo ve svahu do 1:5, objem do 0,20 m3</t>
  </si>
  <si>
    <t>-288102868</t>
  </si>
  <si>
    <t>42</t>
  </si>
  <si>
    <t>183151114</t>
  </si>
  <si>
    <t>Hloubení jam pro výsadbu dřevin strojně v rovině nebo ve svahu do 1:5, objem přes 0,50 do 0,70 m3</t>
  </si>
  <si>
    <t>-109190557</t>
  </si>
  <si>
    <t>43</t>
  </si>
  <si>
    <t>184102115R</t>
  </si>
  <si>
    <t>Výsadba dřeviny s balem do předem vyhloubené jamky se zalitím, v rovině nebo na svahu do 1:5, při průměru balu přes 500 do 600 mm vč. vysazované dřeviny</t>
  </si>
  <si>
    <t>-865070253</t>
  </si>
  <si>
    <t>Poznámka k položce:_x000d_
např. olše lepkavá, jeřáb obecný, jasan ztepilý, vrba hrotolistá, vrba košíkářská, vrba bílá, dub letní, ořešák královský_x000d_
střídavě stromy a keře ve vzájemné vzdálenosti nejméně 4 m střídavě s většími rozestupy pro umožnění provádění údržby toku jeho správcem, nejlépe v blízkosti dnových prahů_x000d_
viz příloha D.1 - Technická zpráva</t>
  </si>
  <si>
    <t>44</t>
  </si>
  <si>
    <t>184102211R</t>
  </si>
  <si>
    <t>Výsadba keře bez balu v. min. 0,5 m do předem vyhloubené jamky se zalitím v rovině nebo na svahu do 1:5 výšky do 1 m v terénu vč. vysazované dřeviny</t>
  </si>
  <si>
    <t>866008239</t>
  </si>
  <si>
    <t>Poznámka k položce:_x000d_
třešeň ptačí, trnka obecná a hloh obecný_x000d_
střídavě stromy a keře, ve vzájemné vzdálenosti dřevin min. 4 m střídavě s většími rozestupy pro umožnění provádění údržby toku jeho správcem, nejlépe v blízkosti dnových prahů_x000d_
viz příloha D.1 - Technická zpráva</t>
  </si>
  <si>
    <t>45</t>
  </si>
  <si>
    <t>184215112</t>
  </si>
  <si>
    <t>Ukotvení dřeviny kůly jedním kůlem, délky přes 1 do 2 m</t>
  </si>
  <si>
    <t>-1830813010</t>
  </si>
  <si>
    <t xml:space="preserve">Poznámka k položce:_x000d_
viz příloha D.1 - Technická zpráva </t>
  </si>
  <si>
    <t>46</t>
  </si>
  <si>
    <t>605910550R</t>
  </si>
  <si>
    <t>kůl se špičkou délka 150 cm</t>
  </si>
  <si>
    <t>209598150</t>
  </si>
  <si>
    <t>Svislé a kompletní konstrukce</t>
  </si>
  <si>
    <t>47</t>
  </si>
  <si>
    <t>321312112</t>
  </si>
  <si>
    <t xml:space="preserve">Oprava konstrukce z betonu vodních staveb  přehrad, jezů a plavebních komor, spodní stavby vodních elektráren, jader přehrad, odběrných věží a výpustných zařízení, opěrných zdí, šachet, šachtic a ostatních konstrukcí s úpravou pracovních spár, objemu opravovaných míst do 3 m3 jednotlivě prostého pro prostředí s mrazovými cykly tř. C 25/30</t>
  </si>
  <si>
    <t>743487686</t>
  </si>
  <si>
    <t>Poznámka k položce:_x000d_
oprava konstrukce pod poškozenou dlažbou skluzu</t>
  </si>
  <si>
    <t>(4*4,5+10*0,5+(1,265+1,3+2,04)*4,5*0,5+3*0,5)*0,1</t>
  </si>
  <si>
    <t>48</t>
  </si>
  <si>
    <t>R1.1</t>
  </si>
  <si>
    <t>Vyvrtání otvoru hl. 100 mm pro bet. trn D10 mm, osazení trnu dl. 150 mm vč. materiálu, zalití cem. maltou</t>
  </si>
  <si>
    <t>ks</t>
  </si>
  <si>
    <t>1662882081</t>
  </si>
  <si>
    <t>Poznámka k položce:_x000d_
kotvičky pro propojení původní a nové konstrukce skluzu</t>
  </si>
  <si>
    <t>Vodorovné konstrukce</t>
  </si>
  <si>
    <t>49</t>
  </si>
  <si>
    <t>451571111</t>
  </si>
  <si>
    <t xml:space="preserve">Lože pod dlažby  ze štěrkopísků, tl. vrstvy do 100 mm</t>
  </si>
  <si>
    <t>-931581813</t>
  </si>
  <si>
    <t>2*2*1,414</t>
  </si>
  <si>
    <t>50</t>
  </si>
  <si>
    <t>462511370</t>
  </si>
  <si>
    <t xml:space="preserve">Zához z lomového kamene neupraveného záhozového  bez proštěrkování z terénu, hmotnosti jednotlivých kamenů přes 200 do 500 kg</t>
  </si>
  <si>
    <t>2035172042</t>
  </si>
  <si>
    <t>Poznámka k položce:_x000d_
viz příloha D.1 - Technická zpráva, D.5 - Sanace břehové výtrže a D.6 - Sanace výmolu pod bet. prahem</t>
  </si>
  <si>
    <t>patka břehového opevnění výtrží</t>
  </si>
  <si>
    <t>(13+6+5+5)*0,39</t>
  </si>
  <si>
    <t>opr. kam. záhozu ve dně s doplněním cca 30% kameniva</t>
  </si>
  <si>
    <t>sanace dnový výmolů</t>
  </si>
  <si>
    <t>3*4,5*1+(3+1+3)*4,5*0,5+7*4,5*1+14*4,5*(1+0,5)/2+5*4,5*0,5</t>
  </si>
  <si>
    <t>51</t>
  </si>
  <si>
    <t>462519003</t>
  </si>
  <si>
    <t xml:space="preserve">Zához z lomového kamene neupraveného záhozového  Příplatek k cenám za urovnání viditelných ploch záhozu z kamene, hmotnosti jednotlivých kamenů přes 200 do 500 kg</t>
  </si>
  <si>
    <t>1347104164</t>
  </si>
  <si>
    <t>Poznámka k položce:_x000d_
viz příloha D.1 - Technická zpráva, D.5 - Sanace břehové výtrže a |D.6 - Sanace výmolu pod bet. prahem</t>
  </si>
  <si>
    <t>urovnání patky břehového opevnění</t>
  </si>
  <si>
    <t>(13+6+5+5)*0,5</t>
  </si>
  <si>
    <t>urovnání opravovaného záhozu</t>
  </si>
  <si>
    <t>(7+6+18+4)*4,5</t>
  </si>
  <si>
    <t>urovnání záhozu při sanaci výmolů</t>
  </si>
  <si>
    <t>(3+3+1+3+7+14+5)*4,5</t>
  </si>
  <si>
    <t>52</t>
  </si>
  <si>
    <t>463212111</t>
  </si>
  <si>
    <t xml:space="preserve">Rovnanina z lomového kamene upraveného, tříděného  jakékoliv tloušťky rovnaniny s vyklínováním spár a dutin úlomky kamene</t>
  </si>
  <si>
    <t>660151693</t>
  </si>
  <si>
    <t>Poznámka k položce:_x000d_
viz příloha D.1 - Technická zpráva a D.5 - Sanace břehové výtrže</t>
  </si>
  <si>
    <t>(12+1+1+1+5+3+13+6+5+5)*0,5*(0,3+0,4)/2</t>
  </si>
  <si>
    <t>53</t>
  </si>
  <si>
    <t>465513327</t>
  </si>
  <si>
    <t xml:space="preserve">Dlažba z lomového kamene lomařsky upraveného  na cementovou maltu, s vyspárováním cementovou maltou, tl. kamene 300 mm</t>
  </si>
  <si>
    <t>-1264543371</t>
  </si>
  <si>
    <t>oprava LB v ř. km 0,723 - 0,730</t>
  </si>
  <si>
    <t>oprava skluzu</t>
  </si>
  <si>
    <t>4*4,5+10*0,5+(1,265+1,3+2,04)*4,5*0,5+3*0,5</t>
  </si>
  <si>
    <t>Úpravy povrchů, podlahy a osazování výplní</t>
  </si>
  <si>
    <t>54</t>
  </si>
  <si>
    <t>636195212</t>
  </si>
  <si>
    <t xml:space="preserve">Vyplnění spár dosavadních dlažeb  cementovou maltou s vyčištěním spár na hloubky do 70 mm dlažby z lomového kamene s vyspárováním</t>
  </si>
  <si>
    <t>1424440187</t>
  </si>
  <si>
    <t>Ostatní konstrukce a práce, bourání</t>
  </si>
  <si>
    <t>55</t>
  </si>
  <si>
    <t>938901101R</t>
  </si>
  <si>
    <t xml:space="preserve">Dokončovací práce na dosavadních konstrukcích  očištění dlažby od travního a divokého porostu, s vytrháním kořenů ze spár, s naložením odstraněného porostu na dopravní prostředek nebo s odklizením na hromady do vzdálenosti 50 m z lomového kamene nebo betonových desek</t>
  </si>
  <si>
    <t>-542763611</t>
  </si>
  <si>
    <t>18,4/2*2*(1,414+5+2,344)</t>
  </si>
  <si>
    <t>56</t>
  </si>
  <si>
    <t>938903111</t>
  </si>
  <si>
    <t xml:space="preserve">Dokončovací práce na dosavadních konstrukcích  vysekání spár s očištěním zdiva nebo dlažby, s naložením suti na dopravní prostředek nebo s odklizením na hromady do vzdálenosti 50 m při hloubce spáry do 70 mm v dlažbě z lomového kamene</t>
  </si>
  <si>
    <t>-897065276</t>
  </si>
  <si>
    <t>(411,008-34,861)*0,9</t>
  </si>
  <si>
    <t>57</t>
  </si>
  <si>
    <t>985112131</t>
  </si>
  <si>
    <t>Odsekání degradovaného betonu rubu kleneb a podlah, tloušťky do 10 mm</t>
  </si>
  <si>
    <t>1252187905</t>
  </si>
  <si>
    <t>58</t>
  </si>
  <si>
    <t>985131111</t>
  </si>
  <si>
    <t>Očištění ploch stěn, rubu kleneb a podlah tlakovou vodou</t>
  </si>
  <si>
    <t>1565386174</t>
  </si>
  <si>
    <t>veškeré dlažby skluzu po odstranění sedimentů a vegetace</t>
  </si>
  <si>
    <t>4,5*1+2*1*1,414/2+18,4*(4,5+2*1,414+2*5+2*2,344)</t>
  </si>
  <si>
    <t>opravované spáry po vysekání</t>
  </si>
  <si>
    <t>997</t>
  </si>
  <si>
    <t>Přesun sutě</t>
  </si>
  <si>
    <t>59</t>
  </si>
  <si>
    <t>997013801</t>
  </si>
  <si>
    <t>Poplatek za uložení stavebního odpadu na skládce (skládkovné) z prostého betonu zatříděného do Katalogu odpadů pod kódem 170 101</t>
  </si>
  <si>
    <t>-411073833</t>
  </si>
  <si>
    <t>60</t>
  </si>
  <si>
    <t>997013811</t>
  </si>
  <si>
    <t>Poplatek za uložení stavebního odpadu na skládce (skládkovné) dřevěného zatříděného do Katalogu odpadů pod kódem 170 201</t>
  </si>
  <si>
    <t>-2064330778</t>
  </si>
  <si>
    <t>Poznámka k položce:_x000d_
pařezy</t>
  </si>
  <si>
    <t>(29*0,042+26*0,101+8*0,196+5*0,339+4*0,396+2*0,806+1*1,145)*0,7</t>
  </si>
  <si>
    <t>61</t>
  </si>
  <si>
    <t>997321511</t>
  </si>
  <si>
    <t xml:space="preserve">Vodorovná doprava suti a vybouraných hmot  bez naložení, s vyložením a hrubým urovnáním po suchu, na vzdálenost do 1 km</t>
  </si>
  <si>
    <t>803859311</t>
  </si>
  <si>
    <t>62</t>
  </si>
  <si>
    <t>997321519</t>
  </si>
  <si>
    <t xml:space="preserve">Vodorovná doprava suti a vybouraných hmot  bez naložení, s vyložením a hrubým urovnáním po suchu, na vzdálenost Příplatek k cenám za každý další i započatý 1 km přes 1 km</t>
  </si>
  <si>
    <t>-1736419574</t>
  </si>
  <si>
    <t>8,553*9</t>
  </si>
  <si>
    <t>998</t>
  </si>
  <si>
    <t>Přesun hmot</t>
  </si>
  <si>
    <t>63</t>
  </si>
  <si>
    <t>998332011</t>
  </si>
  <si>
    <t xml:space="preserve">Přesun hmot pro úpravy vodních toků a kanály, hráze rybníků apod.  dopravní vzdálenost do 500 m</t>
  </si>
  <si>
    <t>553861281</t>
  </si>
  <si>
    <t>OST</t>
  </si>
  <si>
    <t>Ostatní</t>
  </si>
  <si>
    <t>64</t>
  </si>
  <si>
    <t>R1</t>
  </si>
  <si>
    <t>Zařízení staveniště</t>
  </si>
  <si>
    <t>kpl</t>
  </si>
  <si>
    <t>512</t>
  </si>
  <si>
    <t>139202871</t>
  </si>
  <si>
    <t>Poznámka k položce:_x000d_
veškeré náklady spojené s vybudováním, provozem a odstraněním zařízení staveniště</t>
  </si>
  <si>
    <t>65</t>
  </si>
  <si>
    <t>R2</t>
  </si>
  <si>
    <t>Vytyčení a ochrana všech podzemních inženýrských sítí na staveništi před poškozením pojezdem - např. položením bet. panelů</t>
  </si>
  <si>
    <t>-439663987</t>
  </si>
  <si>
    <t>Poznámka k položce:_x000d_
viz příloha C.4 - Katastrální situace, E - Dokladová část</t>
  </si>
  <si>
    <t>66</t>
  </si>
  <si>
    <t>R3</t>
  </si>
  <si>
    <t>Uvedení dotčených ploch a komunikací do původního stavu - urovnání, osetí, oprava výtluků apod.</t>
  </si>
  <si>
    <t>2099642146</t>
  </si>
  <si>
    <t>67</t>
  </si>
  <si>
    <t>R4</t>
  </si>
  <si>
    <t xml:space="preserve">Odlov a záchranný transfer ryb a vodních živočichů </t>
  </si>
  <si>
    <t>-1601106951</t>
  </si>
  <si>
    <t>68</t>
  </si>
  <si>
    <t>R5</t>
  </si>
  <si>
    <t>Průběžné čištění komunikací užívaných v souvislosti se stavbou</t>
  </si>
  <si>
    <t>-826195268</t>
  </si>
  <si>
    <t>69</t>
  </si>
  <si>
    <t>R6</t>
  </si>
  <si>
    <t>Odvoz a likvidace veškerých odpadů vzniklých v souvislosti se stavbou dle zákona o odpadech vč. případných poplatků</t>
  </si>
  <si>
    <t>618544145</t>
  </si>
  <si>
    <t>Poznámka k položce:_x000d_
např. popel, komunální odpad, atd. - zhotovitel předloží doklad o způsobu naložení s těmito odpady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</si>
</sst>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34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26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27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29</v>
      </c>
      <c r="AO20" s="21"/>
      <c r="AP20" s="21"/>
      <c r="AQ20" s="21"/>
      <c r="AR20" s="19"/>
      <c r="BE20" s="30"/>
      <c r="BS20" s="16" t="s">
        <v>4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38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39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40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41</v>
      </c>
      <c r="E29" s="45"/>
      <c r="F29" s="31" t="s">
        <v>42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2" customFormat="1" ht="14.4" customHeight="1">
      <c r="B30" s="44"/>
      <c r="C30" s="45"/>
      <c r="D30" s="45"/>
      <c r="E30" s="45"/>
      <c r="F30" s="31" t="s">
        <v>43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2" customFormat="1" ht="14.4" customHeight="1">
      <c r="B31" s="44"/>
      <c r="C31" s="45"/>
      <c r="D31" s="45"/>
      <c r="E31" s="45"/>
      <c r="F31" s="31" t="s">
        <v>44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2" customFormat="1" ht="14.4" customHeight="1">
      <c r="B32" s="44"/>
      <c r="C32" s="45"/>
      <c r="D32" s="45"/>
      <c r="E32" s="45"/>
      <c r="F32" s="31" t="s">
        <v>45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2" customFormat="1" ht="14.4" customHeight="1">
      <c r="B33" s="44"/>
      <c r="C33" s="45"/>
      <c r="D33" s="45"/>
      <c r="E33" s="45"/>
      <c r="F33" s="31" t="s">
        <v>46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0"/>
    </row>
    <row r="35" s="1" customFormat="1" ht="25.92" customHeight="1">
      <c r="B35" s="37"/>
      <c r="C35" s="50"/>
      <c r="D35" s="51" t="s">
        <v>47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48</v>
      </c>
      <c r="U35" s="52"/>
      <c r="V35" s="52"/>
      <c r="W35" s="52"/>
      <c r="X35" s="54" t="s">
        <v>49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14.4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</row>
    <row r="38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1" customFormat="1" ht="14.4" customHeight="1">
      <c r="B49" s="37"/>
      <c r="C49" s="38"/>
      <c r="D49" s="57" t="s">
        <v>50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51</v>
      </c>
      <c r="AI49" s="58"/>
      <c r="AJ49" s="58"/>
      <c r="AK49" s="58"/>
      <c r="AL49" s="58"/>
      <c r="AM49" s="58"/>
      <c r="AN49" s="58"/>
      <c r="AO49" s="58"/>
      <c r="AP49" s="38"/>
      <c r="AQ49" s="38"/>
      <c r="AR49" s="4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1" customFormat="1">
      <c r="B60" s="37"/>
      <c r="C60" s="38"/>
      <c r="D60" s="59" t="s">
        <v>52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9" t="s">
        <v>53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9" t="s">
        <v>52</v>
      </c>
      <c r="AI60" s="40"/>
      <c r="AJ60" s="40"/>
      <c r="AK60" s="40"/>
      <c r="AL60" s="40"/>
      <c r="AM60" s="59" t="s">
        <v>53</v>
      </c>
      <c r="AN60" s="40"/>
      <c r="AO60" s="40"/>
      <c r="AP60" s="38"/>
      <c r="AQ60" s="38"/>
      <c r="AR60" s="42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1" customFormat="1">
      <c r="B64" s="37"/>
      <c r="C64" s="38"/>
      <c r="D64" s="57" t="s">
        <v>54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7" t="s">
        <v>55</v>
      </c>
      <c r="AI64" s="58"/>
      <c r="AJ64" s="58"/>
      <c r="AK64" s="58"/>
      <c r="AL64" s="58"/>
      <c r="AM64" s="58"/>
      <c r="AN64" s="58"/>
      <c r="AO64" s="58"/>
      <c r="AP64" s="38"/>
      <c r="AQ64" s="38"/>
      <c r="AR64" s="42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1" customFormat="1">
      <c r="B75" s="37"/>
      <c r="C75" s="38"/>
      <c r="D75" s="59" t="s">
        <v>52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9" t="s">
        <v>53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9" t="s">
        <v>52</v>
      </c>
      <c r="AI75" s="40"/>
      <c r="AJ75" s="40"/>
      <c r="AK75" s="40"/>
      <c r="AL75" s="40"/>
      <c r="AM75" s="59" t="s">
        <v>53</v>
      </c>
      <c r="AN75" s="40"/>
      <c r="AO75" s="40"/>
      <c r="AP75" s="38"/>
      <c r="AQ75" s="38"/>
      <c r="AR75" s="42"/>
    </row>
    <row r="76" s="1" customFormat="1"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</row>
    <row r="77" s="1" customFormat="1" ht="6.96" customHeight="1"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42"/>
    </row>
    <row r="81" s="1" customFormat="1" ht="6.96" customHeight="1"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42"/>
    </row>
    <row r="82" s="1" customFormat="1" ht="24.96" customHeight="1">
      <c r="B82" s="37"/>
      <c r="C82" s="22" t="s">
        <v>56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</row>
    <row r="84" s="3" customFormat="1" ht="12" customHeight="1">
      <c r="B84" s="64"/>
      <c r="C84" s="31" t="s">
        <v>13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223425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</row>
    <row r="85" s="4" customFormat="1" ht="36.96" customHeight="1">
      <c r="B85" s="67"/>
      <c r="C85" s="68" t="s">
        <v>16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Bratrušovský potok, Šumperk - oprava skluzu a toku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</row>
    <row r="86" s="1" customFormat="1" ht="6.96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</row>
    <row r="87" s="1" customFormat="1" ht="12" customHeight="1">
      <c r="B87" s="37"/>
      <c r="C87" s="31" t="s">
        <v>20</v>
      </c>
      <c r="D87" s="38"/>
      <c r="E87" s="38"/>
      <c r="F87" s="38"/>
      <c r="G87" s="38"/>
      <c r="H87" s="38"/>
      <c r="I87" s="38"/>
      <c r="J87" s="38"/>
      <c r="K87" s="38"/>
      <c r="L87" s="72" t="str">
        <f>IF(K8="","",K8)</f>
        <v>Šumperk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1" t="s">
        <v>22</v>
      </c>
      <c r="AJ87" s="38"/>
      <c r="AK87" s="38"/>
      <c r="AL87" s="38"/>
      <c r="AM87" s="73" t="str">
        <f>IF(AN8= "","",AN8)</f>
        <v>16. 7. 2019</v>
      </c>
      <c r="AN87" s="73"/>
      <c r="AO87" s="38"/>
      <c r="AP87" s="38"/>
      <c r="AQ87" s="38"/>
      <c r="AR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</row>
    <row r="89" s="1" customFormat="1" ht="15.15" customHeight="1">
      <c r="B89" s="37"/>
      <c r="C89" s="31" t="s">
        <v>24</v>
      </c>
      <c r="D89" s="38"/>
      <c r="E89" s="38"/>
      <c r="F89" s="38"/>
      <c r="G89" s="38"/>
      <c r="H89" s="38"/>
      <c r="I89" s="38"/>
      <c r="J89" s="38"/>
      <c r="K89" s="38"/>
      <c r="L89" s="65" t="str">
        <f>IF(E11= "","",E11)</f>
        <v>Povodí Moravy, s.p.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1" t="s">
        <v>32</v>
      </c>
      <c r="AJ89" s="38"/>
      <c r="AK89" s="38"/>
      <c r="AL89" s="38"/>
      <c r="AM89" s="74" t="str">
        <f>IF(E17="","",E17)</f>
        <v>Ing. Šefčíková</v>
      </c>
      <c r="AN89" s="65"/>
      <c r="AO89" s="65"/>
      <c r="AP89" s="65"/>
      <c r="AQ89" s="38"/>
      <c r="AR89" s="42"/>
      <c r="AS89" s="75" t="s">
        <v>57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</row>
    <row r="90" s="1" customFormat="1" ht="15.15" customHeight="1">
      <c r="B90" s="37"/>
      <c r="C90" s="31" t="s">
        <v>30</v>
      </c>
      <c r="D90" s="38"/>
      <c r="E90" s="38"/>
      <c r="F90" s="38"/>
      <c r="G90" s="38"/>
      <c r="H90" s="38"/>
      <c r="I90" s="38"/>
      <c r="J90" s="38"/>
      <c r="K90" s="38"/>
      <c r="L90" s="65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1" t="s">
        <v>35</v>
      </c>
      <c r="AJ90" s="38"/>
      <c r="AK90" s="38"/>
      <c r="AL90" s="38"/>
      <c r="AM90" s="74" t="str">
        <f>IF(E20="","",E20)</f>
        <v>Povodí Moravy, s.p.</v>
      </c>
      <c r="AN90" s="65"/>
      <c r="AO90" s="65"/>
      <c r="AP90" s="65"/>
      <c r="AQ90" s="38"/>
      <c r="AR90" s="42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</row>
    <row r="91" s="1" customFormat="1" ht="10.8" customHeight="1"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</row>
    <row r="92" s="1" customFormat="1" ht="29.28" customHeight="1">
      <c r="B92" s="37"/>
      <c r="C92" s="87" t="s">
        <v>58</v>
      </c>
      <c r="D92" s="88"/>
      <c r="E92" s="88"/>
      <c r="F92" s="88"/>
      <c r="G92" s="88"/>
      <c r="H92" s="89"/>
      <c r="I92" s="90" t="s">
        <v>59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60</v>
      </c>
      <c r="AH92" s="88"/>
      <c r="AI92" s="88"/>
      <c r="AJ92" s="88"/>
      <c r="AK92" s="88"/>
      <c r="AL92" s="88"/>
      <c r="AM92" s="88"/>
      <c r="AN92" s="90" t="s">
        <v>61</v>
      </c>
      <c r="AO92" s="88"/>
      <c r="AP92" s="92"/>
      <c r="AQ92" s="93" t="s">
        <v>62</v>
      </c>
      <c r="AR92" s="42"/>
      <c r="AS92" s="94" t="s">
        <v>63</v>
      </c>
      <c r="AT92" s="95" t="s">
        <v>64</v>
      </c>
      <c r="AU92" s="95" t="s">
        <v>65</v>
      </c>
      <c r="AV92" s="95" t="s">
        <v>66</v>
      </c>
      <c r="AW92" s="95" t="s">
        <v>67</v>
      </c>
      <c r="AX92" s="95" t="s">
        <v>68</v>
      </c>
      <c r="AY92" s="95" t="s">
        <v>69</v>
      </c>
      <c r="AZ92" s="95" t="s">
        <v>70</v>
      </c>
      <c r="BA92" s="95" t="s">
        <v>71</v>
      </c>
      <c r="BB92" s="95" t="s">
        <v>72</v>
      </c>
      <c r="BC92" s="95" t="s">
        <v>73</v>
      </c>
      <c r="BD92" s="96" t="s">
        <v>74</v>
      </c>
    </row>
    <row r="93" s="1" customFormat="1" ht="10.8" customHeight="1"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</row>
    <row r="94" s="5" customFormat="1" ht="32.4" customHeight="1">
      <c r="B94" s="100"/>
      <c r="C94" s="101" t="s">
        <v>75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ROUND(AG95,2)</f>
        <v>0</v>
      </c>
      <c r="AH94" s="103"/>
      <c r="AI94" s="103"/>
      <c r="AJ94" s="103"/>
      <c r="AK94" s="103"/>
      <c r="AL94" s="103"/>
      <c r="AM94" s="103"/>
      <c r="AN94" s="104">
        <f>SUM(AG94,AT94)</f>
        <v>0</v>
      </c>
      <c r="AO94" s="104"/>
      <c r="AP94" s="104"/>
      <c r="AQ94" s="105" t="s">
        <v>1</v>
      </c>
      <c r="AR94" s="106"/>
      <c r="AS94" s="107">
        <f>ROUND(AS95,2)</f>
        <v>0</v>
      </c>
      <c r="AT94" s="108">
        <f>ROUND(SUM(AV94:AW94),2)</f>
        <v>0</v>
      </c>
      <c r="AU94" s="109">
        <f>ROUND(AU95,5)</f>
        <v>0</v>
      </c>
      <c r="AV94" s="108">
        <f>ROUND(AZ94*L29,2)</f>
        <v>0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ROUND(AZ95,2)</f>
        <v>0</v>
      </c>
      <c r="BA94" s="108">
        <f>ROUND(BA95,2)</f>
        <v>0</v>
      </c>
      <c r="BB94" s="108">
        <f>ROUND(BB95,2)</f>
        <v>0</v>
      </c>
      <c r="BC94" s="108">
        <f>ROUND(BC95,2)</f>
        <v>0</v>
      </c>
      <c r="BD94" s="110">
        <f>ROUND(BD95,2)</f>
        <v>0</v>
      </c>
      <c r="BS94" s="111" t="s">
        <v>76</v>
      </c>
      <c r="BT94" s="111" t="s">
        <v>77</v>
      </c>
      <c r="BV94" s="111" t="s">
        <v>78</v>
      </c>
      <c r="BW94" s="111" t="s">
        <v>5</v>
      </c>
      <c r="BX94" s="111" t="s">
        <v>79</v>
      </c>
      <c r="CL94" s="111" t="s">
        <v>1</v>
      </c>
    </row>
    <row r="95" s="6" customFormat="1" ht="27" customHeight="1">
      <c r="A95" s="112" t="s">
        <v>80</v>
      </c>
      <c r="B95" s="113"/>
      <c r="C95" s="114"/>
      <c r="D95" s="115" t="s">
        <v>14</v>
      </c>
      <c r="E95" s="115"/>
      <c r="F95" s="115"/>
      <c r="G95" s="115"/>
      <c r="H95" s="115"/>
      <c r="I95" s="116"/>
      <c r="J95" s="115" t="s">
        <v>17</v>
      </c>
      <c r="K95" s="115"/>
      <c r="L95" s="115"/>
      <c r="M95" s="115"/>
      <c r="N95" s="115"/>
      <c r="O95" s="115"/>
      <c r="P95" s="115"/>
      <c r="Q95" s="115"/>
      <c r="R95" s="115"/>
      <c r="S95" s="115"/>
      <c r="T95" s="115"/>
      <c r="U95" s="115"/>
      <c r="V95" s="115"/>
      <c r="W95" s="115"/>
      <c r="X95" s="115"/>
      <c r="Y95" s="115"/>
      <c r="Z95" s="115"/>
      <c r="AA95" s="115"/>
      <c r="AB95" s="115"/>
      <c r="AC95" s="115"/>
      <c r="AD95" s="115"/>
      <c r="AE95" s="115"/>
      <c r="AF95" s="115"/>
      <c r="AG95" s="117">
        <f>'223425 - Bratrušovský pot...'!J28</f>
        <v>0</v>
      </c>
      <c r="AH95" s="116"/>
      <c r="AI95" s="116"/>
      <c r="AJ95" s="116"/>
      <c r="AK95" s="116"/>
      <c r="AL95" s="116"/>
      <c r="AM95" s="116"/>
      <c r="AN95" s="117">
        <f>SUM(AG95,AT95)</f>
        <v>0</v>
      </c>
      <c r="AO95" s="116"/>
      <c r="AP95" s="116"/>
      <c r="AQ95" s="118" t="s">
        <v>81</v>
      </c>
      <c r="AR95" s="119"/>
      <c r="AS95" s="120">
        <v>0</v>
      </c>
      <c r="AT95" s="121">
        <f>ROUND(SUM(AV95:AW95),2)</f>
        <v>0</v>
      </c>
      <c r="AU95" s="122">
        <f>'223425 - Bratrušovský pot...'!P121</f>
        <v>0</v>
      </c>
      <c r="AV95" s="121">
        <f>'223425 - Bratrušovský pot...'!J31</f>
        <v>0</v>
      </c>
      <c r="AW95" s="121">
        <f>'223425 - Bratrušovský pot...'!J32</f>
        <v>0</v>
      </c>
      <c r="AX95" s="121">
        <f>'223425 - Bratrušovský pot...'!J33</f>
        <v>0</v>
      </c>
      <c r="AY95" s="121">
        <f>'223425 - Bratrušovský pot...'!J34</f>
        <v>0</v>
      </c>
      <c r="AZ95" s="121">
        <f>'223425 - Bratrušovský pot...'!F31</f>
        <v>0</v>
      </c>
      <c r="BA95" s="121">
        <f>'223425 - Bratrušovský pot...'!F32</f>
        <v>0</v>
      </c>
      <c r="BB95" s="121">
        <f>'223425 - Bratrušovský pot...'!F33</f>
        <v>0</v>
      </c>
      <c r="BC95" s="121">
        <f>'223425 - Bratrušovský pot...'!F34</f>
        <v>0</v>
      </c>
      <c r="BD95" s="123">
        <f>'223425 - Bratrušovský pot...'!F35</f>
        <v>0</v>
      </c>
      <c r="BT95" s="124" t="s">
        <v>82</v>
      </c>
      <c r="BU95" s="124" t="s">
        <v>83</v>
      </c>
      <c r="BV95" s="124" t="s">
        <v>78</v>
      </c>
      <c r="BW95" s="124" t="s">
        <v>5</v>
      </c>
      <c r="BX95" s="124" t="s">
        <v>79</v>
      </c>
      <c r="CL95" s="124" t="s">
        <v>1</v>
      </c>
    </row>
    <row r="96" s="1" customFormat="1" ht="30" customHeight="1"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42"/>
    </row>
    <row r="97" s="1" customFormat="1" ht="6.96" customHeight="1">
      <c r="B97" s="60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  <c r="AM97" s="61"/>
      <c r="AN97" s="61"/>
      <c r="AO97" s="61"/>
      <c r="AP97" s="61"/>
      <c r="AQ97" s="61"/>
      <c r="AR97" s="42"/>
    </row>
  </sheetData>
  <sheetProtection sheet="1" formatColumns="0" formatRows="0" objects="1" scenarios="1" spinCount="100000" saltValue="7wrkZxTNDSAn8IryPhTIRSZUHAhn26GB08kxReSNxTUqiqoGSWYbCAuwEzyQWCWlNG3Y4LMwq5j86RRe3c270g==" hashValue="uflKyTZa6S2olrXdu+Taw1EZ1X0UbleZc+FYu/SISXe/xNFGq8t1zWk3vdWQ24TAoU3syq3gFsYAsGZZlAoPCg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95" location="'223425 - Bratrušovský pot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5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5</v>
      </c>
    </row>
    <row r="3" ht="6.96" customHeight="1">
      <c r="B3" s="126"/>
      <c r="C3" s="127"/>
      <c r="D3" s="127"/>
      <c r="E3" s="127"/>
      <c r="F3" s="127"/>
      <c r="G3" s="127"/>
      <c r="H3" s="127"/>
      <c r="I3" s="128"/>
      <c r="J3" s="127"/>
      <c r="K3" s="127"/>
      <c r="L3" s="19"/>
      <c r="AT3" s="16" t="s">
        <v>84</v>
      </c>
    </row>
    <row r="4" ht="24.96" customHeight="1">
      <c r="B4" s="19"/>
      <c r="D4" s="129" t="s">
        <v>85</v>
      </c>
      <c r="L4" s="19"/>
      <c r="M4" s="130" t="s">
        <v>10</v>
      </c>
      <c r="AT4" s="16" t="s">
        <v>4</v>
      </c>
    </row>
    <row r="5" ht="6.96" customHeight="1">
      <c r="B5" s="19"/>
      <c r="L5" s="19"/>
    </row>
    <row r="6" s="1" customFormat="1" ht="12" customHeight="1">
      <c r="B6" s="42"/>
      <c r="D6" s="131" t="s">
        <v>16</v>
      </c>
      <c r="I6" s="132"/>
      <c r="L6" s="42"/>
    </row>
    <row r="7" s="1" customFormat="1" ht="36.96" customHeight="1">
      <c r="B7" s="42"/>
      <c r="E7" s="133" t="s">
        <v>17</v>
      </c>
      <c r="F7" s="1"/>
      <c r="G7" s="1"/>
      <c r="H7" s="1"/>
      <c r="I7" s="132"/>
      <c r="L7" s="42"/>
    </row>
    <row r="8" s="1" customFormat="1">
      <c r="B8" s="42"/>
      <c r="I8" s="132"/>
      <c r="L8" s="42"/>
    </row>
    <row r="9" s="1" customFormat="1" ht="12" customHeight="1">
      <c r="B9" s="42"/>
      <c r="D9" s="131" t="s">
        <v>18</v>
      </c>
      <c r="F9" s="134" t="s">
        <v>1</v>
      </c>
      <c r="I9" s="135" t="s">
        <v>19</v>
      </c>
      <c r="J9" s="134" t="s">
        <v>1</v>
      </c>
      <c r="L9" s="42"/>
    </row>
    <row r="10" s="1" customFormat="1" ht="12" customHeight="1">
      <c r="B10" s="42"/>
      <c r="D10" s="131" t="s">
        <v>20</v>
      </c>
      <c r="F10" s="134" t="s">
        <v>21</v>
      </c>
      <c r="I10" s="135" t="s">
        <v>22</v>
      </c>
      <c r="J10" s="136" t="str">
        <f>'Rekapitulace stavby'!AN8</f>
        <v>16. 7. 2019</v>
      </c>
      <c r="L10" s="42"/>
    </row>
    <row r="11" s="1" customFormat="1" ht="10.8" customHeight="1">
      <c r="B11" s="42"/>
      <c r="I11" s="132"/>
      <c r="L11" s="42"/>
    </row>
    <row r="12" s="1" customFormat="1" ht="12" customHeight="1">
      <c r="B12" s="42"/>
      <c r="D12" s="131" t="s">
        <v>24</v>
      </c>
      <c r="I12" s="135" t="s">
        <v>25</v>
      </c>
      <c r="J12" s="134" t="s">
        <v>26</v>
      </c>
      <c r="L12" s="42"/>
    </row>
    <row r="13" s="1" customFormat="1" ht="18" customHeight="1">
      <c r="B13" s="42"/>
      <c r="E13" s="134" t="s">
        <v>27</v>
      </c>
      <c r="I13" s="135" t="s">
        <v>28</v>
      </c>
      <c r="J13" s="134" t="s">
        <v>29</v>
      </c>
      <c r="L13" s="42"/>
    </row>
    <row r="14" s="1" customFormat="1" ht="6.96" customHeight="1">
      <c r="B14" s="42"/>
      <c r="I14" s="132"/>
      <c r="L14" s="42"/>
    </row>
    <row r="15" s="1" customFormat="1" ht="12" customHeight="1">
      <c r="B15" s="42"/>
      <c r="D15" s="131" t="s">
        <v>30</v>
      </c>
      <c r="I15" s="135" t="s">
        <v>25</v>
      </c>
      <c r="J15" s="32" t="str">
        <f>'Rekapitulace stavby'!AN13</f>
        <v>Vyplň údaj</v>
      </c>
      <c r="L15" s="42"/>
    </row>
    <row r="16" s="1" customFormat="1" ht="18" customHeight="1">
      <c r="B16" s="42"/>
      <c r="E16" s="32" t="str">
        <f>'Rekapitulace stavby'!E14</f>
        <v>Vyplň údaj</v>
      </c>
      <c r="F16" s="134"/>
      <c r="G16" s="134"/>
      <c r="H16" s="134"/>
      <c r="I16" s="135" t="s">
        <v>28</v>
      </c>
      <c r="J16" s="32" t="str">
        <f>'Rekapitulace stavby'!AN14</f>
        <v>Vyplň údaj</v>
      </c>
      <c r="L16" s="42"/>
    </row>
    <row r="17" s="1" customFormat="1" ht="6.96" customHeight="1">
      <c r="B17" s="42"/>
      <c r="I17" s="132"/>
      <c r="L17" s="42"/>
    </row>
    <row r="18" s="1" customFormat="1" ht="12" customHeight="1">
      <c r="B18" s="42"/>
      <c r="D18" s="131" t="s">
        <v>32</v>
      </c>
      <c r="I18" s="135" t="s">
        <v>25</v>
      </c>
      <c r="J18" s="134" t="s">
        <v>1</v>
      </c>
      <c r="L18" s="42"/>
    </row>
    <row r="19" s="1" customFormat="1" ht="18" customHeight="1">
      <c r="B19" s="42"/>
      <c r="E19" s="134" t="s">
        <v>33</v>
      </c>
      <c r="I19" s="135" t="s">
        <v>28</v>
      </c>
      <c r="J19" s="134" t="s">
        <v>1</v>
      </c>
      <c r="L19" s="42"/>
    </row>
    <row r="20" s="1" customFormat="1" ht="6.96" customHeight="1">
      <c r="B20" s="42"/>
      <c r="I20" s="132"/>
      <c r="L20" s="42"/>
    </row>
    <row r="21" s="1" customFormat="1" ht="12" customHeight="1">
      <c r="B21" s="42"/>
      <c r="D21" s="131" t="s">
        <v>35</v>
      </c>
      <c r="I21" s="135" t="s">
        <v>25</v>
      </c>
      <c r="J21" s="134" t="s">
        <v>26</v>
      </c>
      <c r="L21" s="42"/>
    </row>
    <row r="22" s="1" customFormat="1" ht="18" customHeight="1">
      <c r="B22" s="42"/>
      <c r="E22" s="134" t="s">
        <v>27</v>
      </c>
      <c r="I22" s="135" t="s">
        <v>28</v>
      </c>
      <c r="J22" s="134" t="s">
        <v>29</v>
      </c>
      <c r="L22" s="42"/>
    </row>
    <row r="23" s="1" customFormat="1" ht="6.96" customHeight="1">
      <c r="B23" s="42"/>
      <c r="I23" s="132"/>
      <c r="L23" s="42"/>
    </row>
    <row r="24" s="1" customFormat="1" ht="12" customHeight="1">
      <c r="B24" s="42"/>
      <c r="D24" s="131" t="s">
        <v>36</v>
      </c>
      <c r="I24" s="132"/>
      <c r="L24" s="42"/>
    </row>
    <row r="25" s="7" customFormat="1" ht="16.5" customHeight="1">
      <c r="B25" s="137"/>
      <c r="E25" s="138" t="s">
        <v>1</v>
      </c>
      <c r="F25" s="138"/>
      <c r="G25" s="138"/>
      <c r="H25" s="138"/>
      <c r="I25" s="139"/>
      <c r="L25" s="137"/>
    </row>
    <row r="26" s="1" customFormat="1" ht="6.96" customHeight="1">
      <c r="B26" s="42"/>
      <c r="I26" s="132"/>
      <c r="L26" s="42"/>
    </row>
    <row r="27" s="1" customFormat="1" ht="6.96" customHeight="1">
      <c r="B27" s="42"/>
      <c r="D27" s="77"/>
      <c r="E27" s="77"/>
      <c r="F27" s="77"/>
      <c r="G27" s="77"/>
      <c r="H27" s="77"/>
      <c r="I27" s="140"/>
      <c r="J27" s="77"/>
      <c r="K27" s="77"/>
      <c r="L27" s="42"/>
    </row>
    <row r="28" s="1" customFormat="1" ht="25.44" customHeight="1">
      <c r="B28" s="42"/>
      <c r="D28" s="141" t="s">
        <v>37</v>
      </c>
      <c r="I28" s="132"/>
      <c r="J28" s="142">
        <f>ROUND(J121, 2)</f>
        <v>0</v>
      </c>
      <c r="L28" s="42"/>
    </row>
    <row r="29" s="1" customFormat="1" ht="6.96" customHeight="1">
      <c r="B29" s="42"/>
      <c r="D29" s="77"/>
      <c r="E29" s="77"/>
      <c r="F29" s="77"/>
      <c r="G29" s="77"/>
      <c r="H29" s="77"/>
      <c r="I29" s="140"/>
      <c r="J29" s="77"/>
      <c r="K29" s="77"/>
      <c r="L29" s="42"/>
    </row>
    <row r="30" s="1" customFormat="1" ht="14.4" customHeight="1">
      <c r="B30" s="42"/>
      <c r="F30" s="143" t="s">
        <v>39</v>
      </c>
      <c r="I30" s="144" t="s">
        <v>38</v>
      </c>
      <c r="J30" s="143" t="s">
        <v>40</v>
      </c>
      <c r="L30" s="42"/>
    </row>
    <row r="31" s="1" customFormat="1" ht="14.4" customHeight="1">
      <c r="B31" s="42"/>
      <c r="D31" s="145" t="s">
        <v>41</v>
      </c>
      <c r="E31" s="131" t="s">
        <v>42</v>
      </c>
      <c r="F31" s="146">
        <f>ROUND((SUM(BE121:BE335)),  2)</f>
        <v>0</v>
      </c>
      <c r="I31" s="147">
        <v>0.20999999999999999</v>
      </c>
      <c r="J31" s="146">
        <f>ROUND(((SUM(BE121:BE335))*I31),  2)</f>
        <v>0</v>
      </c>
      <c r="L31" s="42"/>
    </row>
    <row r="32" s="1" customFormat="1" ht="14.4" customHeight="1">
      <c r="B32" s="42"/>
      <c r="E32" s="131" t="s">
        <v>43</v>
      </c>
      <c r="F32" s="146">
        <f>ROUND((SUM(BF121:BF335)),  2)</f>
        <v>0</v>
      </c>
      <c r="I32" s="147">
        <v>0.14999999999999999</v>
      </c>
      <c r="J32" s="146">
        <f>ROUND(((SUM(BF121:BF335))*I32),  2)</f>
        <v>0</v>
      </c>
      <c r="L32" s="42"/>
    </row>
    <row r="33" hidden="1" s="1" customFormat="1" ht="14.4" customHeight="1">
      <c r="B33" s="42"/>
      <c r="E33" s="131" t="s">
        <v>44</v>
      </c>
      <c r="F33" s="146">
        <f>ROUND((SUM(BG121:BG335)),  2)</f>
        <v>0</v>
      </c>
      <c r="I33" s="147">
        <v>0.20999999999999999</v>
      </c>
      <c r="J33" s="146">
        <f>0</f>
        <v>0</v>
      </c>
      <c r="L33" s="42"/>
    </row>
    <row r="34" hidden="1" s="1" customFormat="1" ht="14.4" customHeight="1">
      <c r="B34" s="42"/>
      <c r="E34" s="131" t="s">
        <v>45</v>
      </c>
      <c r="F34" s="146">
        <f>ROUND((SUM(BH121:BH335)),  2)</f>
        <v>0</v>
      </c>
      <c r="I34" s="147">
        <v>0.14999999999999999</v>
      </c>
      <c r="J34" s="146">
        <f>0</f>
        <v>0</v>
      </c>
      <c r="L34" s="42"/>
    </row>
    <row r="35" hidden="1" s="1" customFormat="1" ht="14.4" customHeight="1">
      <c r="B35" s="42"/>
      <c r="E35" s="131" t="s">
        <v>46</v>
      </c>
      <c r="F35" s="146">
        <f>ROUND((SUM(BI121:BI335)),  2)</f>
        <v>0</v>
      </c>
      <c r="I35" s="147">
        <v>0</v>
      </c>
      <c r="J35" s="146">
        <f>0</f>
        <v>0</v>
      </c>
      <c r="L35" s="42"/>
    </row>
    <row r="36" s="1" customFormat="1" ht="6.96" customHeight="1">
      <c r="B36" s="42"/>
      <c r="I36" s="132"/>
      <c r="L36" s="42"/>
    </row>
    <row r="37" s="1" customFormat="1" ht="25.44" customHeight="1">
      <c r="B37" s="42"/>
      <c r="C37" s="148"/>
      <c r="D37" s="149" t="s">
        <v>47</v>
      </c>
      <c r="E37" s="150"/>
      <c r="F37" s="150"/>
      <c r="G37" s="151" t="s">
        <v>48</v>
      </c>
      <c r="H37" s="152" t="s">
        <v>49</v>
      </c>
      <c r="I37" s="153"/>
      <c r="J37" s="154">
        <f>SUM(J28:J35)</f>
        <v>0</v>
      </c>
      <c r="K37" s="155"/>
      <c r="L37" s="42"/>
    </row>
    <row r="38" s="1" customFormat="1" ht="14.4" customHeight="1">
      <c r="B38" s="42"/>
      <c r="I38" s="132"/>
      <c r="L38" s="42"/>
    </row>
    <row r="39" ht="14.4" customHeight="1">
      <c r="B39" s="19"/>
      <c r="L39" s="19"/>
    </row>
    <row r="40" ht="14.4" customHeight="1">
      <c r="B40" s="19"/>
      <c r="L40" s="19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56" t="s">
        <v>50</v>
      </c>
      <c r="E50" s="157"/>
      <c r="F50" s="157"/>
      <c r="G50" s="156" t="s">
        <v>51</v>
      </c>
      <c r="H50" s="157"/>
      <c r="I50" s="158"/>
      <c r="J50" s="157"/>
      <c r="K50" s="157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59" t="s">
        <v>52</v>
      </c>
      <c r="E61" s="160"/>
      <c r="F61" s="161" t="s">
        <v>53</v>
      </c>
      <c r="G61" s="159" t="s">
        <v>52</v>
      </c>
      <c r="H61" s="160"/>
      <c r="I61" s="162"/>
      <c r="J61" s="163" t="s">
        <v>53</v>
      </c>
      <c r="K61" s="160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56" t="s">
        <v>54</v>
      </c>
      <c r="E65" s="157"/>
      <c r="F65" s="157"/>
      <c r="G65" s="156" t="s">
        <v>55</v>
      </c>
      <c r="H65" s="157"/>
      <c r="I65" s="158"/>
      <c r="J65" s="157"/>
      <c r="K65" s="157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59" t="s">
        <v>52</v>
      </c>
      <c r="E76" s="160"/>
      <c r="F76" s="161" t="s">
        <v>53</v>
      </c>
      <c r="G76" s="159" t="s">
        <v>52</v>
      </c>
      <c r="H76" s="160"/>
      <c r="I76" s="162"/>
      <c r="J76" s="163" t="s">
        <v>53</v>
      </c>
      <c r="K76" s="160"/>
      <c r="L76" s="42"/>
    </row>
    <row r="77" s="1" customFormat="1" ht="14.4" customHeight="1">
      <c r="B77" s="164"/>
      <c r="C77" s="165"/>
      <c r="D77" s="165"/>
      <c r="E77" s="165"/>
      <c r="F77" s="165"/>
      <c r="G77" s="165"/>
      <c r="H77" s="165"/>
      <c r="I77" s="166"/>
      <c r="J77" s="165"/>
      <c r="K77" s="165"/>
      <c r="L77" s="42"/>
    </row>
    <row r="81" s="1" customFormat="1" ht="6.96" customHeight="1">
      <c r="B81" s="167"/>
      <c r="C81" s="168"/>
      <c r="D81" s="168"/>
      <c r="E81" s="168"/>
      <c r="F81" s="168"/>
      <c r="G81" s="168"/>
      <c r="H81" s="168"/>
      <c r="I81" s="169"/>
      <c r="J81" s="168"/>
      <c r="K81" s="168"/>
      <c r="L81" s="42"/>
    </row>
    <row r="82" s="1" customFormat="1" ht="24.96" customHeight="1">
      <c r="B82" s="37"/>
      <c r="C82" s="22" t="s">
        <v>86</v>
      </c>
      <c r="D82" s="38"/>
      <c r="E82" s="38"/>
      <c r="F82" s="38"/>
      <c r="G82" s="38"/>
      <c r="H82" s="38"/>
      <c r="I82" s="132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32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32"/>
      <c r="J84" s="38"/>
      <c r="K84" s="38"/>
      <c r="L84" s="42"/>
    </row>
    <row r="85" s="1" customFormat="1" ht="16.5" customHeight="1">
      <c r="B85" s="37"/>
      <c r="C85" s="38"/>
      <c r="D85" s="38"/>
      <c r="E85" s="70" t="str">
        <f>E7</f>
        <v>Bratrušovský potok, Šumperk - oprava skluzu a toku</v>
      </c>
      <c r="F85" s="38"/>
      <c r="G85" s="38"/>
      <c r="H85" s="38"/>
      <c r="I85" s="132"/>
      <c r="J85" s="38"/>
      <c r="K85" s="38"/>
      <c r="L85" s="42"/>
    </row>
    <row r="86" s="1" customFormat="1" ht="6.96" customHeight="1">
      <c r="B86" s="37"/>
      <c r="C86" s="38"/>
      <c r="D86" s="38"/>
      <c r="E86" s="38"/>
      <c r="F86" s="38"/>
      <c r="G86" s="38"/>
      <c r="H86" s="38"/>
      <c r="I86" s="132"/>
      <c r="J86" s="38"/>
      <c r="K86" s="38"/>
      <c r="L86" s="42"/>
    </row>
    <row r="87" s="1" customFormat="1" ht="12" customHeight="1">
      <c r="B87" s="37"/>
      <c r="C87" s="31" t="s">
        <v>20</v>
      </c>
      <c r="D87" s="38"/>
      <c r="E87" s="38"/>
      <c r="F87" s="26" t="str">
        <f>F10</f>
        <v>Šumperk</v>
      </c>
      <c r="G87" s="38"/>
      <c r="H87" s="38"/>
      <c r="I87" s="135" t="s">
        <v>22</v>
      </c>
      <c r="J87" s="73" t="str">
        <f>IF(J10="","",J10)</f>
        <v>16. 7. 2019</v>
      </c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32"/>
      <c r="J88" s="38"/>
      <c r="K88" s="38"/>
      <c r="L88" s="42"/>
    </row>
    <row r="89" s="1" customFormat="1" ht="15.15" customHeight="1">
      <c r="B89" s="37"/>
      <c r="C89" s="31" t="s">
        <v>24</v>
      </c>
      <c r="D89" s="38"/>
      <c r="E89" s="38"/>
      <c r="F89" s="26" t="str">
        <f>E13</f>
        <v>Povodí Moravy, s.p.</v>
      </c>
      <c r="G89" s="38"/>
      <c r="H89" s="38"/>
      <c r="I89" s="135" t="s">
        <v>32</v>
      </c>
      <c r="J89" s="35" t="str">
        <f>E19</f>
        <v>Ing. Šefčíková</v>
      </c>
      <c r="K89" s="38"/>
      <c r="L89" s="42"/>
    </row>
    <row r="90" s="1" customFormat="1" ht="15.15" customHeight="1">
      <c r="B90" s="37"/>
      <c r="C90" s="31" t="s">
        <v>30</v>
      </c>
      <c r="D90" s="38"/>
      <c r="E90" s="38"/>
      <c r="F90" s="26" t="str">
        <f>IF(E16="","",E16)</f>
        <v>Vyplň údaj</v>
      </c>
      <c r="G90" s="38"/>
      <c r="H90" s="38"/>
      <c r="I90" s="135" t="s">
        <v>35</v>
      </c>
      <c r="J90" s="35" t="str">
        <f>E22</f>
        <v>Povodí Moravy, s.p.</v>
      </c>
      <c r="K90" s="38"/>
      <c r="L90" s="42"/>
    </row>
    <row r="91" s="1" customFormat="1" ht="10.32" customHeight="1">
      <c r="B91" s="37"/>
      <c r="C91" s="38"/>
      <c r="D91" s="38"/>
      <c r="E91" s="38"/>
      <c r="F91" s="38"/>
      <c r="G91" s="38"/>
      <c r="H91" s="38"/>
      <c r="I91" s="132"/>
      <c r="J91" s="38"/>
      <c r="K91" s="38"/>
      <c r="L91" s="42"/>
    </row>
    <row r="92" s="1" customFormat="1" ht="29.28" customHeight="1">
      <c r="B92" s="37"/>
      <c r="C92" s="170" t="s">
        <v>87</v>
      </c>
      <c r="D92" s="171"/>
      <c r="E92" s="171"/>
      <c r="F92" s="171"/>
      <c r="G92" s="171"/>
      <c r="H92" s="171"/>
      <c r="I92" s="172"/>
      <c r="J92" s="173" t="s">
        <v>88</v>
      </c>
      <c r="K92" s="171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32"/>
      <c r="J93" s="38"/>
      <c r="K93" s="38"/>
      <c r="L93" s="42"/>
    </row>
    <row r="94" s="1" customFormat="1" ht="22.8" customHeight="1">
      <c r="B94" s="37"/>
      <c r="C94" s="174" t="s">
        <v>89</v>
      </c>
      <c r="D94" s="38"/>
      <c r="E94" s="38"/>
      <c r="F94" s="38"/>
      <c r="G94" s="38"/>
      <c r="H94" s="38"/>
      <c r="I94" s="132"/>
      <c r="J94" s="104">
        <f>J121</f>
        <v>0</v>
      </c>
      <c r="K94" s="38"/>
      <c r="L94" s="42"/>
      <c r="AU94" s="16" t="s">
        <v>90</v>
      </c>
    </row>
    <row r="95" s="8" customFormat="1" ht="24.96" customHeight="1">
      <c r="B95" s="175"/>
      <c r="C95" s="176"/>
      <c r="D95" s="177" t="s">
        <v>91</v>
      </c>
      <c r="E95" s="178"/>
      <c r="F95" s="178"/>
      <c r="G95" s="178"/>
      <c r="H95" s="178"/>
      <c r="I95" s="179"/>
      <c r="J95" s="180">
        <f>J122</f>
        <v>0</v>
      </c>
      <c r="K95" s="176"/>
      <c r="L95" s="181"/>
    </row>
    <row r="96" s="9" customFormat="1" ht="19.92" customHeight="1">
      <c r="B96" s="182"/>
      <c r="C96" s="183"/>
      <c r="D96" s="184" t="s">
        <v>92</v>
      </c>
      <c r="E96" s="185"/>
      <c r="F96" s="185"/>
      <c r="G96" s="185"/>
      <c r="H96" s="185"/>
      <c r="I96" s="186"/>
      <c r="J96" s="187">
        <f>J123</f>
        <v>0</v>
      </c>
      <c r="K96" s="183"/>
      <c r="L96" s="188"/>
    </row>
    <row r="97" s="9" customFormat="1" ht="19.92" customHeight="1">
      <c r="B97" s="182"/>
      <c r="C97" s="183"/>
      <c r="D97" s="184" t="s">
        <v>93</v>
      </c>
      <c r="E97" s="185"/>
      <c r="F97" s="185"/>
      <c r="G97" s="185"/>
      <c r="H97" s="185"/>
      <c r="I97" s="186"/>
      <c r="J97" s="187">
        <f>J266</f>
        <v>0</v>
      </c>
      <c r="K97" s="183"/>
      <c r="L97" s="188"/>
    </row>
    <row r="98" s="9" customFormat="1" ht="19.92" customHeight="1">
      <c r="B98" s="182"/>
      <c r="C98" s="183"/>
      <c r="D98" s="184" t="s">
        <v>94</v>
      </c>
      <c r="E98" s="185"/>
      <c r="F98" s="185"/>
      <c r="G98" s="185"/>
      <c r="H98" s="185"/>
      <c r="I98" s="186"/>
      <c r="J98" s="187">
        <f>J272</f>
        <v>0</v>
      </c>
      <c r="K98" s="183"/>
      <c r="L98" s="188"/>
    </row>
    <row r="99" s="9" customFormat="1" ht="19.92" customHeight="1">
      <c r="B99" s="182"/>
      <c r="C99" s="183"/>
      <c r="D99" s="184" t="s">
        <v>95</v>
      </c>
      <c r="E99" s="185"/>
      <c r="F99" s="185"/>
      <c r="G99" s="185"/>
      <c r="H99" s="185"/>
      <c r="I99" s="186"/>
      <c r="J99" s="187">
        <f>J302</f>
        <v>0</v>
      </c>
      <c r="K99" s="183"/>
      <c r="L99" s="188"/>
    </row>
    <row r="100" s="9" customFormat="1" ht="19.92" customHeight="1">
      <c r="B100" s="182"/>
      <c r="C100" s="183"/>
      <c r="D100" s="184" t="s">
        <v>96</v>
      </c>
      <c r="E100" s="185"/>
      <c r="F100" s="185"/>
      <c r="G100" s="185"/>
      <c r="H100" s="185"/>
      <c r="I100" s="186"/>
      <c r="J100" s="187">
        <f>J304</f>
        <v>0</v>
      </c>
      <c r="K100" s="183"/>
      <c r="L100" s="188"/>
    </row>
    <row r="101" s="9" customFormat="1" ht="19.92" customHeight="1">
      <c r="B101" s="182"/>
      <c r="C101" s="183"/>
      <c r="D101" s="184" t="s">
        <v>97</v>
      </c>
      <c r="E101" s="185"/>
      <c r="F101" s="185"/>
      <c r="G101" s="185"/>
      <c r="H101" s="185"/>
      <c r="I101" s="186"/>
      <c r="J101" s="187">
        <f>J316</f>
        <v>0</v>
      </c>
      <c r="K101" s="183"/>
      <c r="L101" s="188"/>
    </row>
    <row r="102" s="9" customFormat="1" ht="19.92" customHeight="1">
      <c r="B102" s="182"/>
      <c r="C102" s="183"/>
      <c r="D102" s="184" t="s">
        <v>98</v>
      </c>
      <c r="E102" s="185"/>
      <c r="F102" s="185"/>
      <c r="G102" s="185"/>
      <c r="H102" s="185"/>
      <c r="I102" s="186"/>
      <c r="J102" s="187">
        <f>J324</f>
        <v>0</v>
      </c>
      <c r="K102" s="183"/>
      <c r="L102" s="188"/>
    </row>
    <row r="103" s="8" customFormat="1" ht="24.96" customHeight="1">
      <c r="B103" s="175"/>
      <c r="C103" s="176"/>
      <c r="D103" s="177" t="s">
        <v>99</v>
      </c>
      <c r="E103" s="178"/>
      <c r="F103" s="178"/>
      <c r="G103" s="178"/>
      <c r="H103" s="178"/>
      <c r="I103" s="179"/>
      <c r="J103" s="180">
        <f>J326</f>
        <v>0</v>
      </c>
      <c r="K103" s="176"/>
      <c r="L103" s="181"/>
    </row>
    <row r="104" s="1" customFormat="1" ht="21.84" customHeight="1">
      <c r="B104" s="37"/>
      <c r="C104" s="38"/>
      <c r="D104" s="38"/>
      <c r="E104" s="38"/>
      <c r="F104" s="38"/>
      <c r="G104" s="38"/>
      <c r="H104" s="38"/>
      <c r="I104" s="132"/>
      <c r="J104" s="38"/>
      <c r="K104" s="38"/>
      <c r="L104" s="42"/>
    </row>
    <row r="105" s="1" customFormat="1" ht="6.96" customHeight="1">
      <c r="B105" s="60"/>
      <c r="C105" s="61"/>
      <c r="D105" s="61"/>
      <c r="E105" s="61"/>
      <c r="F105" s="61"/>
      <c r="G105" s="61"/>
      <c r="H105" s="61"/>
      <c r="I105" s="166"/>
      <c r="J105" s="61"/>
      <c r="K105" s="61"/>
      <c r="L105" s="42"/>
    </row>
    <row r="109" s="1" customFormat="1" ht="6.96" customHeight="1">
      <c r="B109" s="62"/>
      <c r="C109" s="63"/>
      <c r="D109" s="63"/>
      <c r="E109" s="63"/>
      <c r="F109" s="63"/>
      <c r="G109" s="63"/>
      <c r="H109" s="63"/>
      <c r="I109" s="169"/>
      <c r="J109" s="63"/>
      <c r="K109" s="63"/>
      <c r="L109" s="42"/>
    </row>
    <row r="110" s="1" customFormat="1" ht="24.96" customHeight="1">
      <c r="B110" s="37"/>
      <c r="C110" s="22" t="s">
        <v>100</v>
      </c>
      <c r="D110" s="38"/>
      <c r="E110" s="38"/>
      <c r="F110" s="38"/>
      <c r="G110" s="38"/>
      <c r="H110" s="38"/>
      <c r="I110" s="132"/>
      <c r="J110" s="38"/>
      <c r="K110" s="38"/>
      <c r="L110" s="42"/>
    </row>
    <row r="111" s="1" customFormat="1" ht="6.96" customHeight="1">
      <c r="B111" s="37"/>
      <c r="C111" s="38"/>
      <c r="D111" s="38"/>
      <c r="E111" s="38"/>
      <c r="F111" s="38"/>
      <c r="G111" s="38"/>
      <c r="H111" s="38"/>
      <c r="I111" s="132"/>
      <c r="J111" s="38"/>
      <c r="K111" s="38"/>
      <c r="L111" s="42"/>
    </row>
    <row r="112" s="1" customFormat="1" ht="12" customHeight="1">
      <c r="B112" s="37"/>
      <c r="C112" s="31" t="s">
        <v>16</v>
      </c>
      <c r="D112" s="38"/>
      <c r="E112" s="38"/>
      <c r="F112" s="38"/>
      <c r="G112" s="38"/>
      <c r="H112" s="38"/>
      <c r="I112" s="132"/>
      <c r="J112" s="38"/>
      <c r="K112" s="38"/>
      <c r="L112" s="42"/>
    </row>
    <row r="113" s="1" customFormat="1" ht="16.5" customHeight="1">
      <c r="B113" s="37"/>
      <c r="C113" s="38"/>
      <c r="D113" s="38"/>
      <c r="E113" s="70" t="str">
        <f>E7</f>
        <v>Bratrušovský potok, Šumperk - oprava skluzu a toku</v>
      </c>
      <c r="F113" s="38"/>
      <c r="G113" s="38"/>
      <c r="H113" s="38"/>
      <c r="I113" s="132"/>
      <c r="J113" s="38"/>
      <c r="K113" s="38"/>
      <c r="L113" s="42"/>
    </row>
    <row r="114" s="1" customFormat="1" ht="6.96" customHeight="1">
      <c r="B114" s="37"/>
      <c r="C114" s="38"/>
      <c r="D114" s="38"/>
      <c r="E114" s="38"/>
      <c r="F114" s="38"/>
      <c r="G114" s="38"/>
      <c r="H114" s="38"/>
      <c r="I114" s="132"/>
      <c r="J114" s="38"/>
      <c r="K114" s="38"/>
      <c r="L114" s="42"/>
    </row>
    <row r="115" s="1" customFormat="1" ht="12" customHeight="1">
      <c r="B115" s="37"/>
      <c r="C115" s="31" t="s">
        <v>20</v>
      </c>
      <c r="D115" s="38"/>
      <c r="E115" s="38"/>
      <c r="F115" s="26" t="str">
        <f>F10</f>
        <v>Šumperk</v>
      </c>
      <c r="G115" s="38"/>
      <c r="H115" s="38"/>
      <c r="I115" s="135" t="s">
        <v>22</v>
      </c>
      <c r="J115" s="73" t="str">
        <f>IF(J10="","",J10)</f>
        <v>16. 7. 2019</v>
      </c>
      <c r="K115" s="38"/>
      <c r="L115" s="42"/>
    </row>
    <row r="116" s="1" customFormat="1" ht="6.96" customHeight="1">
      <c r="B116" s="37"/>
      <c r="C116" s="38"/>
      <c r="D116" s="38"/>
      <c r="E116" s="38"/>
      <c r="F116" s="38"/>
      <c r="G116" s="38"/>
      <c r="H116" s="38"/>
      <c r="I116" s="132"/>
      <c r="J116" s="38"/>
      <c r="K116" s="38"/>
      <c r="L116" s="42"/>
    </row>
    <row r="117" s="1" customFormat="1" ht="15.15" customHeight="1">
      <c r="B117" s="37"/>
      <c r="C117" s="31" t="s">
        <v>24</v>
      </c>
      <c r="D117" s="38"/>
      <c r="E117" s="38"/>
      <c r="F117" s="26" t="str">
        <f>E13</f>
        <v>Povodí Moravy, s.p.</v>
      </c>
      <c r="G117" s="38"/>
      <c r="H117" s="38"/>
      <c r="I117" s="135" t="s">
        <v>32</v>
      </c>
      <c r="J117" s="35" t="str">
        <f>E19</f>
        <v>Ing. Šefčíková</v>
      </c>
      <c r="K117" s="38"/>
      <c r="L117" s="42"/>
    </row>
    <row r="118" s="1" customFormat="1" ht="15.15" customHeight="1">
      <c r="B118" s="37"/>
      <c r="C118" s="31" t="s">
        <v>30</v>
      </c>
      <c r="D118" s="38"/>
      <c r="E118" s="38"/>
      <c r="F118" s="26" t="str">
        <f>IF(E16="","",E16)</f>
        <v>Vyplň údaj</v>
      </c>
      <c r="G118" s="38"/>
      <c r="H118" s="38"/>
      <c r="I118" s="135" t="s">
        <v>35</v>
      </c>
      <c r="J118" s="35" t="str">
        <f>E22</f>
        <v>Povodí Moravy, s.p.</v>
      </c>
      <c r="K118" s="38"/>
      <c r="L118" s="42"/>
    </row>
    <row r="119" s="1" customFormat="1" ht="10.32" customHeight="1">
      <c r="B119" s="37"/>
      <c r="C119" s="38"/>
      <c r="D119" s="38"/>
      <c r="E119" s="38"/>
      <c r="F119" s="38"/>
      <c r="G119" s="38"/>
      <c r="H119" s="38"/>
      <c r="I119" s="132"/>
      <c r="J119" s="38"/>
      <c r="K119" s="38"/>
      <c r="L119" s="42"/>
    </row>
    <row r="120" s="10" customFormat="1" ht="29.28" customHeight="1">
      <c r="B120" s="189"/>
      <c r="C120" s="190" t="s">
        <v>101</v>
      </c>
      <c r="D120" s="191" t="s">
        <v>62</v>
      </c>
      <c r="E120" s="191" t="s">
        <v>58</v>
      </c>
      <c r="F120" s="191" t="s">
        <v>59</v>
      </c>
      <c r="G120" s="191" t="s">
        <v>102</v>
      </c>
      <c r="H120" s="191" t="s">
        <v>103</v>
      </c>
      <c r="I120" s="192" t="s">
        <v>104</v>
      </c>
      <c r="J120" s="193" t="s">
        <v>88</v>
      </c>
      <c r="K120" s="194" t="s">
        <v>105</v>
      </c>
      <c r="L120" s="195"/>
      <c r="M120" s="94" t="s">
        <v>1</v>
      </c>
      <c r="N120" s="95" t="s">
        <v>41</v>
      </c>
      <c r="O120" s="95" t="s">
        <v>106</v>
      </c>
      <c r="P120" s="95" t="s">
        <v>107</v>
      </c>
      <c r="Q120" s="95" t="s">
        <v>108</v>
      </c>
      <c r="R120" s="95" t="s">
        <v>109</v>
      </c>
      <c r="S120" s="95" t="s">
        <v>110</v>
      </c>
      <c r="T120" s="96" t="s">
        <v>111</v>
      </c>
    </row>
    <row r="121" s="1" customFormat="1" ht="22.8" customHeight="1">
      <c r="B121" s="37"/>
      <c r="C121" s="101" t="s">
        <v>112</v>
      </c>
      <c r="D121" s="38"/>
      <c r="E121" s="38"/>
      <c r="F121" s="38"/>
      <c r="G121" s="38"/>
      <c r="H121" s="38"/>
      <c r="I121" s="132"/>
      <c r="J121" s="196">
        <f>BK121</f>
        <v>0</v>
      </c>
      <c r="K121" s="38"/>
      <c r="L121" s="42"/>
      <c r="M121" s="97"/>
      <c r="N121" s="98"/>
      <c r="O121" s="98"/>
      <c r="P121" s="197">
        <f>P122+P326</f>
        <v>0</v>
      </c>
      <c r="Q121" s="98"/>
      <c r="R121" s="197">
        <f>R122+R326</f>
        <v>666.78268688999992</v>
      </c>
      <c r="S121" s="98"/>
      <c r="T121" s="198">
        <f>T122+T326</f>
        <v>257.631778</v>
      </c>
      <c r="AT121" s="16" t="s">
        <v>76</v>
      </c>
      <c r="AU121" s="16" t="s">
        <v>90</v>
      </c>
      <c r="BK121" s="199">
        <f>BK122+BK326</f>
        <v>0</v>
      </c>
    </row>
    <row r="122" s="11" customFormat="1" ht="25.92" customHeight="1">
      <c r="B122" s="200"/>
      <c r="C122" s="201"/>
      <c r="D122" s="202" t="s">
        <v>76</v>
      </c>
      <c r="E122" s="203" t="s">
        <v>113</v>
      </c>
      <c r="F122" s="203" t="s">
        <v>114</v>
      </c>
      <c r="G122" s="201"/>
      <c r="H122" s="201"/>
      <c r="I122" s="204"/>
      <c r="J122" s="205">
        <f>BK122</f>
        <v>0</v>
      </c>
      <c r="K122" s="201"/>
      <c r="L122" s="206"/>
      <c r="M122" s="207"/>
      <c r="N122" s="208"/>
      <c r="O122" s="208"/>
      <c r="P122" s="209">
        <f>P123+P266+P272+P302+P304+P316+P324</f>
        <v>0</v>
      </c>
      <c r="Q122" s="208"/>
      <c r="R122" s="209">
        <f>R123+R266+R272+R302+R304+R316+R324</f>
        <v>666.78268688999992</v>
      </c>
      <c r="S122" s="208"/>
      <c r="T122" s="210">
        <f>T123+T266+T272+T302+T304+T316+T324</f>
        <v>257.631778</v>
      </c>
      <c r="AR122" s="211" t="s">
        <v>82</v>
      </c>
      <c r="AT122" s="212" t="s">
        <v>76</v>
      </c>
      <c r="AU122" s="212" t="s">
        <v>77</v>
      </c>
      <c r="AY122" s="211" t="s">
        <v>115</v>
      </c>
      <c r="BK122" s="213">
        <f>BK123+BK266+BK272+BK302+BK304+BK316+BK324</f>
        <v>0</v>
      </c>
    </row>
    <row r="123" s="11" customFormat="1" ht="22.8" customHeight="1">
      <c r="B123" s="200"/>
      <c r="C123" s="201"/>
      <c r="D123" s="202" t="s">
        <v>76</v>
      </c>
      <c r="E123" s="214" t="s">
        <v>82</v>
      </c>
      <c r="F123" s="214" t="s">
        <v>116</v>
      </c>
      <c r="G123" s="201"/>
      <c r="H123" s="201"/>
      <c r="I123" s="204"/>
      <c r="J123" s="215">
        <f>BK123</f>
        <v>0</v>
      </c>
      <c r="K123" s="201"/>
      <c r="L123" s="206"/>
      <c r="M123" s="207"/>
      <c r="N123" s="208"/>
      <c r="O123" s="208"/>
      <c r="P123" s="209">
        <f>SUM(P124:P265)</f>
        <v>0</v>
      </c>
      <c r="Q123" s="208"/>
      <c r="R123" s="209">
        <f>SUM(R124:R265)</f>
        <v>51.415970000000002</v>
      </c>
      <c r="S123" s="208"/>
      <c r="T123" s="210">
        <f>SUM(T124:T265)</f>
        <v>249.07859999999999</v>
      </c>
      <c r="AR123" s="211" t="s">
        <v>82</v>
      </c>
      <c r="AT123" s="212" t="s">
        <v>76</v>
      </c>
      <c r="AU123" s="212" t="s">
        <v>82</v>
      </c>
      <c r="AY123" s="211" t="s">
        <v>115</v>
      </c>
      <c r="BK123" s="213">
        <f>SUM(BK124:BK265)</f>
        <v>0</v>
      </c>
    </row>
    <row r="124" s="1" customFormat="1" ht="36" customHeight="1">
      <c r="B124" s="37"/>
      <c r="C124" s="216" t="s">
        <v>82</v>
      </c>
      <c r="D124" s="216" t="s">
        <v>117</v>
      </c>
      <c r="E124" s="217" t="s">
        <v>118</v>
      </c>
      <c r="F124" s="218" t="s">
        <v>119</v>
      </c>
      <c r="G124" s="219" t="s">
        <v>120</v>
      </c>
      <c r="H124" s="220">
        <v>0.01</v>
      </c>
      <c r="I124" s="221"/>
      <c r="J124" s="222">
        <f>ROUND(I124*H124,2)</f>
        <v>0</v>
      </c>
      <c r="K124" s="218" t="s">
        <v>1</v>
      </c>
      <c r="L124" s="42"/>
      <c r="M124" s="223" t="s">
        <v>1</v>
      </c>
      <c r="N124" s="224" t="s">
        <v>42</v>
      </c>
      <c r="O124" s="85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AR124" s="227" t="s">
        <v>121</v>
      </c>
      <c r="AT124" s="227" t="s">
        <v>117</v>
      </c>
      <c r="AU124" s="227" t="s">
        <v>84</v>
      </c>
      <c r="AY124" s="16" t="s">
        <v>115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6" t="s">
        <v>82</v>
      </c>
      <c r="BK124" s="228">
        <f>ROUND(I124*H124,2)</f>
        <v>0</v>
      </c>
      <c r="BL124" s="16" t="s">
        <v>121</v>
      </c>
      <c r="BM124" s="227" t="s">
        <v>122</v>
      </c>
    </row>
    <row r="125" s="1" customFormat="1">
      <c r="B125" s="37"/>
      <c r="C125" s="38"/>
      <c r="D125" s="229" t="s">
        <v>123</v>
      </c>
      <c r="E125" s="38"/>
      <c r="F125" s="230" t="s">
        <v>124</v>
      </c>
      <c r="G125" s="38"/>
      <c r="H125" s="38"/>
      <c r="I125" s="132"/>
      <c r="J125" s="38"/>
      <c r="K125" s="38"/>
      <c r="L125" s="42"/>
      <c r="M125" s="231"/>
      <c r="N125" s="85"/>
      <c r="O125" s="85"/>
      <c r="P125" s="85"/>
      <c r="Q125" s="85"/>
      <c r="R125" s="85"/>
      <c r="S125" s="85"/>
      <c r="T125" s="86"/>
      <c r="AT125" s="16" t="s">
        <v>123</v>
      </c>
      <c r="AU125" s="16" t="s">
        <v>84</v>
      </c>
    </row>
    <row r="126" s="1" customFormat="1" ht="24" customHeight="1">
      <c r="B126" s="37"/>
      <c r="C126" s="216" t="s">
        <v>84</v>
      </c>
      <c r="D126" s="216" t="s">
        <v>117</v>
      </c>
      <c r="E126" s="217" t="s">
        <v>125</v>
      </c>
      <c r="F126" s="218" t="s">
        <v>126</v>
      </c>
      <c r="G126" s="219" t="s">
        <v>127</v>
      </c>
      <c r="H126" s="220">
        <v>309</v>
      </c>
      <c r="I126" s="221"/>
      <c r="J126" s="222">
        <f>ROUND(I126*H126,2)</f>
        <v>0</v>
      </c>
      <c r="K126" s="218" t="s">
        <v>128</v>
      </c>
      <c r="L126" s="42"/>
      <c r="M126" s="223" t="s">
        <v>1</v>
      </c>
      <c r="N126" s="224" t="s">
        <v>42</v>
      </c>
      <c r="O126" s="85"/>
      <c r="P126" s="225">
        <f>O126*H126</f>
        <v>0</v>
      </c>
      <c r="Q126" s="225">
        <v>0.00018000000000000001</v>
      </c>
      <c r="R126" s="225">
        <f>Q126*H126</f>
        <v>0.055620000000000003</v>
      </c>
      <c r="S126" s="225">
        <v>0</v>
      </c>
      <c r="T126" s="226">
        <f>S126*H126</f>
        <v>0</v>
      </c>
      <c r="AR126" s="227" t="s">
        <v>121</v>
      </c>
      <c r="AT126" s="227" t="s">
        <v>117</v>
      </c>
      <c r="AU126" s="227" t="s">
        <v>84</v>
      </c>
      <c r="AY126" s="16" t="s">
        <v>115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6" t="s">
        <v>82</v>
      </c>
      <c r="BK126" s="228">
        <f>ROUND(I126*H126,2)</f>
        <v>0</v>
      </c>
      <c r="BL126" s="16" t="s">
        <v>121</v>
      </c>
      <c r="BM126" s="227" t="s">
        <v>129</v>
      </c>
    </row>
    <row r="127" s="12" customFormat="1">
      <c r="B127" s="232"/>
      <c r="C127" s="233"/>
      <c r="D127" s="229" t="s">
        <v>130</v>
      </c>
      <c r="E127" s="234" t="s">
        <v>1</v>
      </c>
      <c r="F127" s="235" t="s">
        <v>131</v>
      </c>
      <c r="G127" s="233"/>
      <c r="H127" s="234" t="s">
        <v>1</v>
      </c>
      <c r="I127" s="236"/>
      <c r="J127" s="233"/>
      <c r="K127" s="233"/>
      <c r="L127" s="237"/>
      <c r="M127" s="238"/>
      <c r="N127" s="239"/>
      <c r="O127" s="239"/>
      <c r="P127" s="239"/>
      <c r="Q127" s="239"/>
      <c r="R127" s="239"/>
      <c r="S127" s="239"/>
      <c r="T127" s="240"/>
      <c r="AT127" s="241" t="s">
        <v>130</v>
      </c>
      <c r="AU127" s="241" t="s">
        <v>84</v>
      </c>
      <c r="AV127" s="12" t="s">
        <v>82</v>
      </c>
      <c r="AW127" s="12" t="s">
        <v>34</v>
      </c>
      <c r="AX127" s="12" t="s">
        <v>77</v>
      </c>
      <c r="AY127" s="241" t="s">
        <v>115</v>
      </c>
    </row>
    <row r="128" s="13" customFormat="1">
      <c r="B128" s="242"/>
      <c r="C128" s="243"/>
      <c r="D128" s="229" t="s">
        <v>130</v>
      </c>
      <c r="E128" s="244" t="s">
        <v>1</v>
      </c>
      <c r="F128" s="245" t="s">
        <v>132</v>
      </c>
      <c r="G128" s="243"/>
      <c r="H128" s="246">
        <v>29</v>
      </c>
      <c r="I128" s="247"/>
      <c r="J128" s="243"/>
      <c r="K128" s="243"/>
      <c r="L128" s="248"/>
      <c r="M128" s="249"/>
      <c r="N128" s="250"/>
      <c r="O128" s="250"/>
      <c r="P128" s="250"/>
      <c r="Q128" s="250"/>
      <c r="R128" s="250"/>
      <c r="S128" s="250"/>
      <c r="T128" s="251"/>
      <c r="AT128" s="252" t="s">
        <v>130</v>
      </c>
      <c r="AU128" s="252" t="s">
        <v>84</v>
      </c>
      <c r="AV128" s="13" t="s">
        <v>84</v>
      </c>
      <c r="AW128" s="13" t="s">
        <v>34</v>
      </c>
      <c r="AX128" s="13" t="s">
        <v>77</v>
      </c>
      <c r="AY128" s="252" t="s">
        <v>115</v>
      </c>
    </row>
    <row r="129" s="12" customFormat="1">
      <c r="B129" s="232"/>
      <c r="C129" s="233"/>
      <c r="D129" s="229" t="s">
        <v>130</v>
      </c>
      <c r="E129" s="234" t="s">
        <v>1</v>
      </c>
      <c r="F129" s="235" t="s">
        <v>133</v>
      </c>
      <c r="G129" s="233"/>
      <c r="H129" s="234" t="s">
        <v>1</v>
      </c>
      <c r="I129" s="236"/>
      <c r="J129" s="233"/>
      <c r="K129" s="233"/>
      <c r="L129" s="237"/>
      <c r="M129" s="238"/>
      <c r="N129" s="239"/>
      <c r="O129" s="239"/>
      <c r="P129" s="239"/>
      <c r="Q129" s="239"/>
      <c r="R129" s="239"/>
      <c r="S129" s="239"/>
      <c r="T129" s="240"/>
      <c r="AT129" s="241" t="s">
        <v>130</v>
      </c>
      <c r="AU129" s="241" t="s">
        <v>84</v>
      </c>
      <c r="AV129" s="12" t="s">
        <v>82</v>
      </c>
      <c r="AW129" s="12" t="s">
        <v>34</v>
      </c>
      <c r="AX129" s="12" t="s">
        <v>77</v>
      </c>
      <c r="AY129" s="241" t="s">
        <v>115</v>
      </c>
    </row>
    <row r="130" s="13" customFormat="1">
      <c r="B130" s="242"/>
      <c r="C130" s="243"/>
      <c r="D130" s="229" t="s">
        <v>130</v>
      </c>
      <c r="E130" s="244" t="s">
        <v>1</v>
      </c>
      <c r="F130" s="245" t="s">
        <v>134</v>
      </c>
      <c r="G130" s="243"/>
      <c r="H130" s="246">
        <v>130</v>
      </c>
      <c r="I130" s="247"/>
      <c r="J130" s="243"/>
      <c r="K130" s="243"/>
      <c r="L130" s="248"/>
      <c r="M130" s="249"/>
      <c r="N130" s="250"/>
      <c r="O130" s="250"/>
      <c r="P130" s="250"/>
      <c r="Q130" s="250"/>
      <c r="R130" s="250"/>
      <c r="S130" s="250"/>
      <c r="T130" s="251"/>
      <c r="AT130" s="252" t="s">
        <v>130</v>
      </c>
      <c r="AU130" s="252" t="s">
        <v>84</v>
      </c>
      <c r="AV130" s="13" t="s">
        <v>84</v>
      </c>
      <c r="AW130" s="13" t="s">
        <v>34</v>
      </c>
      <c r="AX130" s="13" t="s">
        <v>77</v>
      </c>
      <c r="AY130" s="252" t="s">
        <v>115</v>
      </c>
    </row>
    <row r="131" s="12" customFormat="1">
      <c r="B131" s="232"/>
      <c r="C131" s="233"/>
      <c r="D131" s="229" t="s">
        <v>130</v>
      </c>
      <c r="E131" s="234" t="s">
        <v>1</v>
      </c>
      <c r="F131" s="235" t="s">
        <v>135</v>
      </c>
      <c r="G131" s="233"/>
      <c r="H131" s="234" t="s">
        <v>1</v>
      </c>
      <c r="I131" s="236"/>
      <c r="J131" s="233"/>
      <c r="K131" s="233"/>
      <c r="L131" s="237"/>
      <c r="M131" s="238"/>
      <c r="N131" s="239"/>
      <c r="O131" s="239"/>
      <c r="P131" s="239"/>
      <c r="Q131" s="239"/>
      <c r="R131" s="239"/>
      <c r="S131" s="239"/>
      <c r="T131" s="240"/>
      <c r="AT131" s="241" t="s">
        <v>130</v>
      </c>
      <c r="AU131" s="241" t="s">
        <v>84</v>
      </c>
      <c r="AV131" s="12" t="s">
        <v>82</v>
      </c>
      <c r="AW131" s="12" t="s">
        <v>34</v>
      </c>
      <c r="AX131" s="12" t="s">
        <v>77</v>
      </c>
      <c r="AY131" s="241" t="s">
        <v>115</v>
      </c>
    </row>
    <row r="132" s="13" customFormat="1">
      <c r="B132" s="242"/>
      <c r="C132" s="243"/>
      <c r="D132" s="229" t="s">
        <v>130</v>
      </c>
      <c r="E132" s="244" t="s">
        <v>1</v>
      </c>
      <c r="F132" s="245" t="s">
        <v>136</v>
      </c>
      <c r="G132" s="243"/>
      <c r="H132" s="246">
        <v>150</v>
      </c>
      <c r="I132" s="247"/>
      <c r="J132" s="243"/>
      <c r="K132" s="243"/>
      <c r="L132" s="248"/>
      <c r="M132" s="249"/>
      <c r="N132" s="250"/>
      <c r="O132" s="250"/>
      <c r="P132" s="250"/>
      <c r="Q132" s="250"/>
      <c r="R132" s="250"/>
      <c r="S132" s="250"/>
      <c r="T132" s="251"/>
      <c r="AT132" s="252" t="s">
        <v>130</v>
      </c>
      <c r="AU132" s="252" t="s">
        <v>84</v>
      </c>
      <c r="AV132" s="13" t="s">
        <v>84</v>
      </c>
      <c r="AW132" s="13" t="s">
        <v>34</v>
      </c>
      <c r="AX132" s="13" t="s">
        <v>77</v>
      </c>
      <c r="AY132" s="252" t="s">
        <v>115</v>
      </c>
    </row>
    <row r="133" s="14" customFormat="1">
      <c r="B133" s="253"/>
      <c r="C133" s="254"/>
      <c r="D133" s="229" t="s">
        <v>130</v>
      </c>
      <c r="E133" s="255" t="s">
        <v>1</v>
      </c>
      <c r="F133" s="256" t="s">
        <v>137</v>
      </c>
      <c r="G133" s="254"/>
      <c r="H133" s="257">
        <v>309</v>
      </c>
      <c r="I133" s="258"/>
      <c r="J133" s="254"/>
      <c r="K133" s="254"/>
      <c r="L133" s="259"/>
      <c r="M133" s="260"/>
      <c r="N133" s="261"/>
      <c r="O133" s="261"/>
      <c r="P133" s="261"/>
      <c r="Q133" s="261"/>
      <c r="R133" s="261"/>
      <c r="S133" s="261"/>
      <c r="T133" s="262"/>
      <c r="AT133" s="263" t="s">
        <v>130</v>
      </c>
      <c r="AU133" s="263" t="s">
        <v>84</v>
      </c>
      <c r="AV133" s="14" t="s">
        <v>121</v>
      </c>
      <c r="AW133" s="14" t="s">
        <v>34</v>
      </c>
      <c r="AX133" s="14" t="s">
        <v>82</v>
      </c>
      <c r="AY133" s="263" t="s">
        <v>115</v>
      </c>
    </row>
    <row r="134" s="1" customFormat="1" ht="36" customHeight="1">
      <c r="B134" s="37"/>
      <c r="C134" s="216" t="s">
        <v>138</v>
      </c>
      <c r="D134" s="216" t="s">
        <v>117</v>
      </c>
      <c r="E134" s="217" t="s">
        <v>139</v>
      </c>
      <c r="F134" s="218" t="s">
        <v>140</v>
      </c>
      <c r="G134" s="219" t="s">
        <v>141</v>
      </c>
      <c r="H134" s="220">
        <v>54</v>
      </c>
      <c r="I134" s="221"/>
      <c r="J134" s="222">
        <f>ROUND(I134*H134,2)</f>
        <v>0</v>
      </c>
      <c r="K134" s="218" t="s">
        <v>128</v>
      </c>
      <c r="L134" s="42"/>
      <c r="M134" s="223" t="s">
        <v>1</v>
      </c>
      <c r="N134" s="224" t="s">
        <v>42</v>
      </c>
      <c r="O134" s="85"/>
      <c r="P134" s="225">
        <f>O134*H134</f>
        <v>0</v>
      </c>
      <c r="Q134" s="225">
        <v>0.00018000000000000001</v>
      </c>
      <c r="R134" s="225">
        <f>Q134*H134</f>
        <v>0.0097200000000000012</v>
      </c>
      <c r="S134" s="225">
        <v>0</v>
      </c>
      <c r="T134" s="226">
        <f>S134*H134</f>
        <v>0</v>
      </c>
      <c r="AR134" s="227" t="s">
        <v>121</v>
      </c>
      <c r="AT134" s="227" t="s">
        <v>117</v>
      </c>
      <c r="AU134" s="227" t="s">
        <v>84</v>
      </c>
      <c r="AY134" s="16" t="s">
        <v>115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6" t="s">
        <v>82</v>
      </c>
      <c r="BK134" s="228">
        <f>ROUND(I134*H134,2)</f>
        <v>0</v>
      </c>
      <c r="BL134" s="16" t="s">
        <v>121</v>
      </c>
      <c r="BM134" s="227" t="s">
        <v>142</v>
      </c>
    </row>
    <row r="135" s="13" customFormat="1">
      <c r="B135" s="242"/>
      <c r="C135" s="243"/>
      <c r="D135" s="229" t="s">
        <v>130</v>
      </c>
      <c r="E135" s="244" t="s">
        <v>1</v>
      </c>
      <c r="F135" s="245" t="s">
        <v>143</v>
      </c>
      <c r="G135" s="243"/>
      <c r="H135" s="246">
        <v>54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AT135" s="252" t="s">
        <v>130</v>
      </c>
      <c r="AU135" s="252" t="s">
        <v>84</v>
      </c>
      <c r="AV135" s="13" t="s">
        <v>84</v>
      </c>
      <c r="AW135" s="13" t="s">
        <v>34</v>
      </c>
      <c r="AX135" s="13" t="s">
        <v>82</v>
      </c>
      <c r="AY135" s="252" t="s">
        <v>115</v>
      </c>
    </row>
    <row r="136" s="1" customFormat="1" ht="36" customHeight="1">
      <c r="B136" s="37"/>
      <c r="C136" s="216" t="s">
        <v>121</v>
      </c>
      <c r="D136" s="216" t="s">
        <v>117</v>
      </c>
      <c r="E136" s="217" t="s">
        <v>144</v>
      </c>
      <c r="F136" s="218" t="s">
        <v>145</v>
      </c>
      <c r="G136" s="219" t="s">
        <v>141</v>
      </c>
      <c r="H136" s="220">
        <v>17</v>
      </c>
      <c r="I136" s="221"/>
      <c r="J136" s="222">
        <f>ROUND(I136*H136,2)</f>
        <v>0</v>
      </c>
      <c r="K136" s="218" t="s">
        <v>128</v>
      </c>
      <c r="L136" s="42"/>
      <c r="M136" s="223" t="s">
        <v>1</v>
      </c>
      <c r="N136" s="224" t="s">
        <v>42</v>
      </c>
      <c r="O136" s="85"/>
      <c r="P136" s="225">
        <f>O136*H136</f>
        <v>0</v>
      </c>
      <c r="Q136" s="225">
        <v>0.00018000000000000001</v>
      </c>
      <c r="R136" s="225">
        <f>Q136*H136</f>
        <v>0.0030600000000000002</v>
      </c>
      <c r="S136" s="225">
        <v>0</v>
      </c>
      <c r="T136" s="226">
        <f>S136*H136</f>
        <v>0</v>
      </c>
      <c r="AR136" s="227" t="s">
        <v>121</v>
      </c>
      <c r="AT136" s="227" t="s">
        <v>117</v>
      </c>
      <c r="AU136" s="227" t="s">
        <v>84</v>
      </c>
      <c r="AY136" s="16" t="s">
        <v>115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6" t="s">
        <v>82</v>
      </c>
      <c r="BK136" s="228">
        <f>ROUND(I136*H136,2)</f>
        <v>0</v>
      </c>
      <c r="BL136" s="16" t="s">
        <v>121</v>
      </c>
      <c r="BM136" s="227" t="s">
        <v>146</v>
      </c>
    </row>
    <row r="137" s="13" customFormat="1">
      <c r="B137" s="242"/>
      <c r="C137" s="243"/>
      <c r="D137" s="229" t="s">
        <v>130</v>
      </c>
      <c r="E137" s="244" t="s">
        <v>1</v>
      </c>
      <c r="F137" s="245" t="s">
        <v>147</v>
      </c>
      <c r="G137" s="243"/>
      <c r="H137" s="246">
        <v>17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AT137" s="252" t="s">
        <v>130</v>
      </c>
      <c r="AU137" s="252" t="s">
        <v>84</v>
      </c>
      <c r="AV137" s="13" t="s">
        <v>84</v>
      </c>
      <c r="AW137" s="13" t="s">
        <v>34</v>
      </c>
      <c r="AX137" s="13" t="s">
        <v>82</v>
      </c>
      <c r="AY137" s="252" t="s">
        <v>115</v>
      </c>
    </row>
    <row r="138" s="1" customFormat="1" ht="36" customHeight="1">
      <c r="B138" s="37"/>
      <c r="C138" s="216" t="s">
        <v>148</v>
      </c>
      <c r="D138" s="216" t="s">
        <v>117</v>
      </c>
      <c r="E138" s="217" t="s">
        <v>149</v>
      </c>
      <c r="F138" s="218" t="s">
        <v>150</v>
      </c>
      <c r="G138" s="219" t="s">
        <v>127</v>
      </c>
      <c r="H138" s="220">
        <v>309</v>
      </c>
      <c r="I138" s="221"/>
      <c r="J138" s="222">
        <f>ROUND(I138*H138,2)</f>
        <v>0</v>
      </c>
      <c r="K138" s="218" t="s">
        <v>128</v>
      </c>
      <c r="L138" s="42"/>
      <c r="M138" s="223" t="s">
        <v>1</v>
      </c>
      <c r="N138" s="224" t="s">
        <v>42</v>
      </c>
      <c r="O138" s="85"/>
      <c r="P138" s="225">
        <f>O138*H138</f>
        <v>0</v>
      </c>
      <c r="Q138" s="225">
        <v>0</v>
      </c>
      <c r="R138" s="225">
        <f>Q138*H138</f>
        <v>0</v>
      </c>
      <c r="S138" s="225">
        <v>0</v>
      </c>
      <c r="T138" s="226">
        <f>S138*H138</f>
        <v>0</v>
      </c>
      <c r="AR138" s="227" t="s">
        <v>121</v>
      </c>
      <c r="AT138" s="227" t="s">
        <v>117</v>
      </c>
      <c r="AU138" s="227" t="s">
        <v>84</v>
      </c>
      <c r="AY138" s="16" t="s">
        <v>115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6" t="s">
        <v>82</v>
      </c>
      <c r="BK138" s="228">
        <f>ROUND(I138*H138,2)</f>
        <v>0</v>
      </c>
      <c r="BL138" s="16" t="s">
        <v>121</v>
      </c>
      <c r="BM138" s="227" t="s">
        <v>151</v>
      </c>
    </row>
    <row r="139" s="12" customFormat="1">
      <c r="B139" s="232"/>
      <c r="C139" s="233"/>
      <c r="D139" s="229" t="s">
        <v>130</v>
      </c>
      <c r="E139" s="234" t="s">
        <v>1</v>
      </c>
      <c r="F139" s="235" t="s">
        <v>131</v>
      </c>
      <c r="G139" s="233"/>
      <c r="H139" s="234" t="s">
        <v>1</v>
      </c>
      <c r="I139" s="236"/>
      <c r="J139" s="233"/>
      <c r="K139" s="233"/>
      <c r="L139" s="237"/>
      <c r="M139" s="238"/>
      <c r="N139" s="239"/>
      <c r="O139" s="239"/>
      <c r="P139" s="239"/>
      <c r="Q139" s="239"/>
      <c r="R139" s="239"/>
      <c r="S139" s="239"/>
      <c r="T139" s="240"/>
      <c r="AT139" s="241" t="s">
        <v>130</v>
      </c>
      <c r="AU139" s="241" t="s">
        <v>84</v>
      </c>
      <c r="AV139" s="12" t="s">
        <v>82</v>
      </c>
      <c r="AW139" s="12" t="s">
        <v>34</v>
      </c>
      <c r="AX139" s="12" t="s">
        <v>77</v>
      </c>
      <c r="AY139" s="241" t="s">
        <v>115</v>
      </c>
    </row>
    <row r="140" s="13" customFormat="1">
      <c r="B140" s="242"/>
      <c r="C140" s="243"/>
      <c r="D140" s="229" t="s">
        <v>130</v>
      </c>
      <c r="E140" s="244" t="s">
        <v>1</v>
      </c>
      <c r="F140" s="245" t="s">
        <v>132</v>
      </c>
      <c r="G140" s="243"/>
      <c r="H140" s="246">
        <v>29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AT140" s="252" t="s">
        <v>130</v>
      </c>
      <c r="AU140" s="252" t="s">
        <v>84</v>
      </c>
      <c r="AV140" s="13" t="s">
        <v>84</v>
      </c>
      <c r="AW140" s="13" t="s">
        <v>34</v>
      </c>
      <c r="AX140" s="13" t="s">
        <v>77</v>
      </c>
      <c r="AY140" s="252" t="s">
        <v>115</v>
      </c>
    </row>
    <row r="141" s="12" customFormat="1">
      <c r="B141" s="232"/>
      <c r="C141" s="233"/>
      <c r="D141" s="229" t="s">
        <v>130</v>
      </c>
      <c r="E141" s="234" t="s">
        <v>1</v>
      </c>
      <c r="F141" s="235" t="s">
        <v>133</v>
      </c>
      <c r="G141" s="233"/>
      <c r="H141" s="234" t="s">
        <v>1</v>
      </c>
      <c r="I141" s="236"/>
      <c r="J141" s="233"/>
      <c r="K141" s="233"/>
      <c r="L141" s="237"/>
      <c r="M141" s="238"/>
      <c r="N141" s="239"/>
      <c r="O141" s="239"/>
      <c r="P141" s="239"/>
      <c r="Q141" s="239"/>
      <c r="R141" s="239"/>
      <c r="S141" s="239"/>
      <c r="T141" s="240"/>
      <c r="AT141" s="241" t="s">
        <v>130</v>
      </c>
      <c r="AU141" s="241" t="s">
        <v>84</v>
      </c>
      <c r="AV141" s="12" t="s">
        <v>82</v>
      </c>
      <c r="AW141" s="12" t="s">
        <v>34</v>
      </c>
      <c r="AX141" s="12" t="s">
        <v>77</v>
      </c>
      <c r="AY141" s="241" t="s">
        <v>115</v>
      </c>
    </row>
    <row r="142" s="13" customFormat="1">
      <c r="B142" s="242"/>
      <c r="C142" s="243"/>
      <c r="D142" s="229" t="s">
        <v>130</v>
      </c>
      <c r="E142" s="244" t="s">
        <v>1</v>
      </c>
      <c r="F142" s="245" t="s">
        <v>134</v>
      </c>
      <c r="G142" s="243"/>
      <c r="H142" s="246">
        <v>130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AT142" s="252" t="s">
        <v>130</v>
      </c>
      <c r="AU142" s="252" t="s">
        <v>84</v>
      </c>
      <c r="AV142" s="13" t="s">
        <v>84</v>
      </c>
      <c r="AW142" s="13" t="s">
        <v>34</v>
      </c>
      <c r="AX142" s="13" t="s">
        <v>77</v>
      </c>
      <c r="AY142" s="252" t="s">
        <v>115</v>
      </c>
    </row>
    <row r="143" s="12" customFormat="1">
      <c r="B143" s="232"/>
      <c r="C143" s="233"/>
      <c r="D143" s="229" t="s">
        <v>130</v>
      </c>
      <c r="E143" s="234" t="s">
        <v>1</v>
      </c>
      <c r="F143" s="235" t="s">
        <v>135</v>
      </c>
      <c r="G143" s="233"/>
      <c r="H143" s="234" t="s">
        <v>1</v>
      </c>
      <c r="I143" s="236"/>
      <c r="J143" s="233"/>
      <c r="K143" s="233"/>
      <c r="L143" s="237"/>
      <c r="M143" s="238"/>
      <c r="N143" s="239"/>
      <c r="O143" s="239"/>
      <c r="P143" s="239"/>
      <c r="Q143" s="239"/>
      <c r="R143" s="239"/>
      <c r="S143" s="239"/>
      <c r="T143" s="240"/>
      <c r="AT143" s="241" t="s">
        <v>130</v>
      </c>
      <c r="AU143" s="241" t="s">
        <v>84</v>
      </c>
      <c r="AV143" s="12" t="s">
        <v>82</v>
      </c>
      <c r="AW143" s="12" t="s">
        <v>34</v>
      </c>
      <c r="AX143" s="12" t="s">
        <v>77</v>
      </c>
      <c r="AY143" s="241" t="s">
        <v>115</v>
      </c>
    </row>
    <row r="144" s="13" customFormat="1">
      <c r="B144" s="242"/>
      <c r="C144" s="243"/>
      <c r="D144" s="229" t="s">
        <v>130</v>
      </c>
      <c r="E144" s="244" t="s">
        <v>1</v>
      </c>
      <c r="F144" s="245" t="s">
        <v>136</v>
      </c>
      <c r="G144" s="243"/>
      <c r="H144" s="246">
        <v>150</v>
      </c>
      <c r="I144" s="247"/>
      <c r="J144" s="243"/>
      <c r="K144" s="243"/>
      <c r="L144" s="248"/>
      <c r="M144" s="249"/>
      <c r="N144" s="250"/>
      <c r="O144" s="250"/>
      <c r="P144" s="250"/>
      <c r="Q144" s="250"/>
      <c r="R144" s="250"/>
      <c r="S144" s="250"/>
      <c r="T144" s="251"/>
      <c r="AT144" s="252" t="s">
        <v>130</v>
      </c>
      <c r="AU144" s="252" t="s">
        <v>84</v>
      </c>
      <c r="AV144" s="13" t="s">
        <v>84</v>
      </c>
      <c r="AW144" s="13" t="s">
        <v>34</v>
      </c>
      <c r="AX144" s="13" t="s">
        <v>77</v>
      </c>
      <c r="AY144" s="252" t="s">
        <v>115</v>
      </c>
    </row>
    <row r="145" s="14" customFormat="1">
      <c r="B145" s="253"/>
      <c r="C145" s="254"/>
      <c r="D145" s="229" t="s">
        <v>130</v>
      </c>
      <c r="E145" s="255" t="s">
        <v>1</v>
      </c>
      <c r="F145" s="256" t="s">
        <v>137</v>
      </c>
      <c r="G145" s="254"/>
      <c r="H145" s="257">
        <v>309</v>
      </c>
      <c r="I145" s="258"/>
      <c r="J145" s="254"/>
      <c r="K145" s="254"/>
      <c r="L145" s="259"/>
      <c r="M145" s="260"/>
      <c r="N145" s="261"/>
      <c r="O145" s="261"/>
      <c r="P145" s="261"/>
      <c r="Q145" s="261"/>
      <c r="R145" s="261"/>
      <c r="S145" s="261"/>
      <c r="T145" s="262"/>
      <c r="AT145" s="263" t="s">
        <v>130</v>
      </c>
      <c r="AU145" s="263" t="s">
        <v>84</v>
      </c>
      <c r="AV145" s="14" t="s">
        <v>121</v>
      </c>
      <c r="AW145" s="14" t="s">
        <v>34</v>
      </c>
      <c r="AX145" s="14" t="s">
        <v>82</v>
      </c>
      <c r="AY145" s="263" t="s">
        <v>115</v>
      </c>
    </row>
    <row r="146" s="1" customFormat="1" ht="24" customHeight="1">
      <c r="B146" s="37"/>
      <c r="C146" s="216" t="s">
        <v>152</v>
      </c>
      <c r="D146" s="216" t="s">
        <v>117</v>
      </c>
      <c r="E146" s="217" t="s">
        <v>153</v>
      </c>
      <c r="F146" s="218" t="s">
        <v>154</v>
      </c>
      <c r="G146" s="219" t="s">
        <v>141</v>
      </c>
      <c r="H146" s="220">
        <v>29</v>
      </c>
      <c r="I146" s="221"/>
      <c r="J146" s="222">
        <f>ROUND(I146*H146,2)</f>
        <v>0</v>
      </c>
      <c r="K146" s="218" t="s">
        <v>128</v>
      </c>
      <c r="L146" s="42"/>
      <c r="M146" s="223" t="s">
        <v>1</v>
      </c>
      <c r="N146" s="224" t="s">
        <v>42</v>
      </c>
      <c r="O146" s="85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AR146" s="227" t="s">
        <v>121</v>
      </c>
      <c r="AT146" s="227" t="s">
        <v>117</v>
      </c>
      <c r="AU146" s="227" t="s">
        <v>84</v>
      </c>
      <c r="AY146" s="16" t="s">
        <v>115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6" t="s">
        <v>82</v>
      </c>
      <c r="BK146" s="228">
        <f>ROUND(I146*H146,2)</f>
        <v>0</v>
      </c>
      <c r="BL146" s="16" t="s">
        <v>121</v>
      </c>
      <c r="BM146" s="227" t="s">
        <v>155</v>
      </c>
    </row>
    <row r="147" s="13" customFormat="1">
      <c r="B147" s="242"/>
      <c r="C147" s="243"/>
      <c r="D147" s="229" t="s">
        <v>130</v>
      </c>
      <c r="E147" s="244" t="s">
        <v>1</v>
      </c>
      <c r="F147" s="245" t="s">
        <v>156</v>
      </c>
      <c r="G147" s="243"/>
      <c r="H147" s="246">
        <v>29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AT147" s="252" t="s">
        <v>130</v>
      </c>
      <c r="AU147" s="252" t="s">
        <v>84</v>
      </c>
      <c r="AV147" s="13" t="s">
        <v>84</v>
      </c>
      <c r="AW147" s="13" t="s">
        <v>34</v>
      </c>
      <c r="AX147" s="13" t="s">
        <v>82</v>
      </c>
      <c r="AY147" s="252" t="s">
        <v>115</v>
      </c>
    </row>
    <row r="148" s="1" customFormat="1" ht="24" customHeight="1">
      <c r="B148" s="37"/>
      <c r="C148" s="216" t="s">
        <v>157</v>
      </c>
      <c r="D148" s="216" t="s">
        <v>117</v>
      </c>
      <c r="E148" s="217" t="s">
        <v>158</v>
      </c>
      <c r="F148" s="218" t="s">
        <v>159</v>
      </c>
      <c r="G148" s="219" t="s">
        <v>141</v>
      </c>
      <c r="H148" s="220">
        <v>25</v>
      </c>
      <c r="I148" s="221"/>
      <c r="J148" s="222">
        <f>ROUND(I148*H148,2)</f>
        <v>0</v>
      </c>
      <c r="K148" s="218" t="s">
        <v>128</v>
      </c>
      <c r="L148" s="42"/>
      <c r="M148" s="223" t="s">
        <v>1</v>
      </c>
      <c r="N148" s="224" t="s">
        <v>42</v>
      </c>
      <c r="O148" s="85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AR148" s="227" t="s">
        <v>121</v>
      </c>
      <c r="AT148" s="227" t="s">
        <v>117</v>
      </c>
      <c r="AU148" s="227" t="s">
        <v>84</v>
      </c>
      <c r="AY148" s="16" t="s">
        <v>115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6" t="s">
        <v>82</v>
      </c>
      <c r="BK148" s="228">
        <f>ROUND(I148*H148,2)</f>
        <v>0</v>
      </c>
      <c r="BL148" s="16" t="s">
        <v>121</v>
      </c>
      <c r="BM148" s="227" t="s">
        <v>160</v>
      </c>
    </row>
    <row r="149" s="13" customFormat="1">
      <c r="B149" s="242"/>
      <c r="C149" s="243"/>
      <c r="D149" s="229" t="s">
        <v>130</v>
      </c>
      <c r="E149" s="244" t="s">
        <v>1</v>
      </c>
      <c r="F149" s="245" t="s">
        <v>161</v>
      </c>
      <c r="G149" s="243"/>
      <c r="H149" s="246">
        <v>25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AT149" s="252" t="s">
        <v>130</v>
      </c>
      <c r="AU149" s="252" t="s">
        <v>84</v>
      </c>
      <c r="AV149" s="13" t="s">
        <v>84</v>
      </c>
      <c r="AW149" s="13" t="s">
        <v>34</v>
      </c>
      <c r="AX149" s="13" t="s">
        <v>82</v>
      </c>
      <c r="AY149" s="252" t="s">
        <v>115</v>
      </c>
    </row>
    <row r="150" s="1" customFormat="1" ht="24" customHeight="1">
      <c r="B150" s="37"/>
      <c r="C150" s="216" t="s">
        <v>162</v>
      </c>
      <c r="D150" s="216" t="s">
        <v>117</v>
      </c>
      <c r="E150" s="217" t="s">
        <v>163</v>
      </c>
      <c r="F150" s="218" t="s">
        <v>164</v>
      </c>
      <c r="G150" s="219" t="s">
        <v>141</v>
      </c>
      <c r="H150" s="220">
        <v>8</v>
      </c>
      <c r="I150" s="221"/>
      <c r="J150" s="222">
        <f>ROUND(I150*H150,2)</f>
        <v>0</v>
      </c>
      <c r="K150" s="218" t="s">
        <v>128</v>
      </c>
      <c r="L150" s="42"/>
      <c r="M150" s="223" t="s">
        <v>1</v>
      </c>
      <c r="N150" s="224" t="s">
        <v>42</v>
      </c>
      <c r="O150" s="85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AR150" s="227" t="s">
        <v>121</v>
      </c>
      <c r="AT150" s="227" t="s">
        <v>117</v>
      </c>
      <c r="AU150" s="227" t="s">
        <v>84</v>
      </c>
      <c r="AY150" s="16" t="s">
        <v>115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6" t="s">
        <v>82</v>
      </c>
      <c r="BK150" s="228">
        <f>ROUND(I150*H150,2)</f>
        <v>0</v>
      </c>
      <c r="BL150" s="16" t="s">
        <v>121</v>
      </c>
      <c r="BM150" s="227" t="s">
        <v>165</v>
      </c>
    </row>
    <row r="151" s="13" customFormat="1">
      <c r="B151" s="242"/>
      <c r="C151" s="243"/>
      <c r="D151" s="229" t="s">
        <v>130</v>
      </c>
      <c r="E151" s="244" t="s">
        <v>1</v>
      </c>
      <c r="F151" s="245" t="s">
        <v>166</v>
      </c>
      <c r="G151" s="243"/>
      <c r="H151" s="246">
        <v>8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AT151" s="252" t="s">
        <v>130</v>
      </c>
      <c r="AU151" s="252" t="s">
        <v>84</v>
      </c>
      <c r="AV151" s="13" t="s">
        <v>84</v>
      </c>
      <c r="AW151" s="13" t="s">
        <v>34</v>
      </c>
      <c r="AX151" s="13" t="s">
        <v>82</v>
      </c>
      <c r="AY151" s="252" t="s">
        <v>115</v>
      </c>
    </row>
    <row r="152" s="1" customFormat="1" ht="24" customHeight="1">
      <c r="B152" s="37"/>
      <c r="C152" s="216" t="s">
        <v>167</v>
      </c>
      <c r="D152" s="216" t="s">
        <v>117</v>
      </c>
      <c r="E152" s="217" t="s">
        <v>168</v>
      </c>
      <c r="F152" s="218" t="s">
        <v>169</v>
      </c>
      <c r="G152" s="219" t="s">
        <v>141</v>
      </c>
      <c r="H152" s="220">
        <v>4</v>
      </c>
      <c r="I152" s="221"/>
      <c r="J152" s="222">
        <f>ROUND(I152*H152,2)</f>
        <v>0</v>
      </c>
      <c r="K152" s="218" t="s">
        <v>128</v>
      </c>
      <c r="L152" s="42"/>
      <c r="M152" s="223" t="s">
        <v>1</v>
      </c>
      <c r="N152" s="224" t="s">
        <v>42</v>
      </c>
      <c r="O152" s="85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AR152" s="227" t="s">
        <v>121</v>
      </c>
      <c r="AT152" s="227" t="s">
        <v>117</v>
      </c>
      <c r="AU152" s="227" t="s">
        <v>84</v>
      </c>
      <c r="AY152" s="16" t="s">
        <v>115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6" t="s">
        <v>82</v>
      </c>
      <c r="BK152" s="228">
        <f>ROUND(I152*H152,2)</f>
        <v>0</v>
      </c>
      <c r="BL152" s="16" t="s">
        <v>121</v>
      </c>
      <c r="BM152" s="227" t="s">
        <v>170</v>
      </c>
    </row>
    <row r="153" s="13" customFormat="1">
      <c r="B153" s="242"/>
      <c r="C153" s="243"/>
      <c r="D153" s="229" t="s">
        <v>130</v>
      </c>
      <c r="E153" s="244" t="s">
        <v>1</v>
      </c>
      <c r="F153" s="245" t="s">
        <v>171</v>
      </c>
      <c r="G153" s="243"/>
      <c r="H153" s="246">
        <v>4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AT153" s="252" t="s">
        <v>130</v>
      </c>
      <c r="AU153" s="252" t="s">
        <v>84</v>
      </c>
      <c r="AV153" s="13" t="s">
        <v>84</v>
      </c>
      <c r="AW153" s="13" t="s">
        <v>34</v>
      </c>
      <c r="AX153" s="13" t="s">
        <v>82</v>
      </c>
      <c r="AY153" s="252" t="s">
        <v>115</v>
      </c>
    </row>
    <row r="154" s="1" customFormat="1" ht="24" customHeight="1">
      <c r="B154" s="37"/>
      <c r="C154" s="216" t="s">
        <v>172</v>
      </c>
      <c r="D154" s="216" t="s">
        <v>117</v>
      </c>
      <c r="E154" s="217" t="s">
        <v>173</v>
      </c>
      <c r="F154" s="218" t="s">
        <v>174</v>
      </c>
      <c r="G154" s="219" t="s">
        <v>141</v>
      </c>
      <c r="H154" s="220">
        <v>4</v>
      </c>
      <c r="I154" s="221"/>
      <c r="J154" s="222">
        <f>ROUND(I154*H154,2)</f>
        <v>0</v>
      </c>
      <c r="K154" s="218" t="s">
        <v>128</v>
      </c>
      <c r="L154" s="42"/>
      <c r="M154" s="223" t="s">
        <v>1</v>
      </c>
      <c r="N154" s="224" t="s">
        <v>42</v>
      </c>
      <c r="O154" s="85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AR154" s="227" t="s">
        <v>121</v>
      </c>
      <c r="AT154" s="227" t="s">
        <v>117</v>
      </c>
      <c r="AU154" s="227" t="s">
        <v>84</v>
      </c>
      <c r="AY154" s="16" t="s">
        <v>115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6" t="s">
        <v>82</v>
      </c>
      <c r="BK154" s="228">
        <f>ROUND(I154*H154,2)</f>
        <v>0</v>
      </c>
      <c r="BL154" s="16" t="s">
        <v>121</v>
      </c>
      <c r="BM154" s="227" t="s">
        <v>175</v>
      </c>
    </row>
    <row r="155" s="1" customFormat="1" ht="24" customHeight="1">
      <c r="B155" s="37"/>
      <c r="C155" s="216" t="s">
        <v>176</v>
      </c>
      <c r="D155" s="216" t="s">
        <v>117</v>
      </c>
      <c r="E155" s="217" t="s">
        <v>177</v>
      </c>
      <c r="F155" s="218" t="s">
        <v>178</v>
      </c>
      <c r="G155" s="219" t="s">
        <v>141</v>
      </c>
      <c r="H155" s="220">
        <v>1</v>
      </c>
      <c r="I155" s="221"/>
      <c r="J155" s="222">
        <f>ROUND(I155*H155,2)</f>
        <v>0</v>
      </c>
      <c r="K155" s="218" t="s">
        <v>128</v>
      </c>
      <c r="L155" s="42"/>
      <c r="M155" s="223" t="s">
        <v>1</v>
      </c>
      <c r="N155" s="224" t="s">
        <v>42</v>
      </c>
      <c r="O155" s="85"/>
      <c r="P155" s="225">
        <f>O155*H155</f>
        <v>0</v>
      </c>
      <c r="Q155" s="225">
        <v>0</v>
      </c>
      <c r="R155" s="225">
        <f>Q155*H155</f>
        <v>0</v>
      </c>
      <c r="S155" s="225">
        <v>0</v>
      </c>
      <c r="T155" s="226">
        <f>S155*H155</f>
        <v>0</v>
      </c>
      <c r="AR155" s="227" t="s">
        <v>121</v>
      </c>
      <c r="AT155" s="227" t="s">
        <v>117</v>
      </c>
      <c r="AU155" s="227" t="s">
        <v>84</v>
      </c>
      <c r="AY155" s="16" t="s">
        <v>115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6" t="s">
        <v>82</v>
      </c>
      <c r="BK155" s="228">
        <f>ROUND(I155*H155,2)</f>
        <v>0</v>
      </c>
      <c r="BL155" s="16" t="s">
        <v>121</v>
      </c>
      <c r="BM155" s="227" t="s">
        <v>179</v>
      </c>
    </row>
    <row r="156" s="1" customFormat="1" ht="24" customHeight="1">
      <c r="B156" s="37"/>
      <c r="C156" s="216" t="s">
        <v>180</v>
      </c>
      <c r="D156" s="216" t="s">
        <v>117</v>
      </c>
      <c r="E156" s="217" t="s">
        <v>181</v>
      </c>
      <c r="F156" s="218" t="s">
        <v>182</v>
      </c>
      <c r="G156" s="219" t="s">
        <v>141</v>
      </c>
      <c r="H156" s="220">
        <v>29</v>
      </c>
      <c r="I156" s="221"/>
      <c r="J156" s="222">
        <f>ROUND(I156*H156,2)</f>
        <v>0</v>
      </c>
      <c r="K156" s="218" t="s">
        <v>128</v>
      </c>
      <c r="L156" s="42"/>
      <c r="M156" s="223" t="s">
        <v>1</v>
      </c>
      <c r="N156" s="224" t="s">
        <v>42</v>
      </c>
      <c r="O156" s="85"/>
      <c r="P156" s="225">
        <f>O156*H156</f>
        <v>0</v>
      </c>
      <c r="Q156" s="225">
        <v>0</v>
      </c>
      <c r="R156" s="225">
        <f>Q156*H156</f>
        <v>0</v>
      </c>
      <c r="S156" s="225">
        <v>0</v>
      </c>
      <c r="T156" s="226">
        <f>S156*H156</f>
        <v>0</v>
      </c>
      <c r="AR156" s="227" t="s">
        <v>121</v>
      </c>
      <c r="AT156" s="227" t="s">
        <v>117</v>
      </c>
      <c r="AU156" s="227" t="s">
        <v>84</v>
      </c>
      <c r="AY156" s="16" t="s">
        <v>115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6" t="s">
        <v>82</v>
      </c>
      <c r="BK156" s="228">
        <f>ROUND(I156*H156,2)</f>
        <v>0</v>
      </c>
      <c r="BL156" s="16" t="s">
        <v>121</v>
      </c>
      <c r="BM156" s="227" t="s">
        <v>183</v>
      </c>
    </row>
    <row r="157" s="1" customFormat="1" ht="24" customHeight="1">
      <c r="B157" s="37"/>
      <c r="C157" s="216" t="s">
        <v>184</v>
      </c>
      <c r="D157" s="216" t="s">
        <v>117</v>
      </c>
      <c r="E157" s="217" t="s">
        <v>185</v>
      </c>
      <c r="F157" s="218" t="s">
        <v>186</v>
      </c>
      <c r="G157" s="219" t="s">
        <v>141</v>
      </c>
      <c r="H157" s="220">
        <v>26</v>
      </c>
      <c r="I157" s="221"/>
      <c r="J157" s="222">
        <f>ROUND(I157*H157,2)</f>
        <v>0</v>
      </c>
      <c r="K157" s="218" t="s">
        <v>128</v>
      </c>
      <c r="L157" s="42"/>
      <c r="M157" s="223" t="s">
        <v>1</v>
      </c>
      <c r="N157" s="224" t="s">
        <v>42</v>
      </c>
      <c r="O157" s="85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AR157" s="227" t="s">
        <v>121</v>
      </c>
      <c r="AT157" s="227" t="s">
        <v>117</v>
      </c>
      <c r="AU157" s="227" t="s">
        <v>84</v>
      </c>
      <c r="AY157" s="16" t="s">
        <v>115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6" t="s">
        <v>82</v>
      </c>
      <c r="BK157" s="228">
        <f>ROUND(I157*H157,2)</f>
        <v>0</v>
      </c>
      <c r="BL157" s="16" t="s">
        <v>121</v>
      </c>
      <c r="BM157" s="227" t="s">
        <v>187</v>
      </c>
    </row>
    <row r="158" s="13" customFormat="1">
      <c r="B158" s="242"/>
      <c r="C158" s="243"/>
      <c r="D158" s="229" t="s">
        <v>130</v>
      </c>
      <c r="E158" s="244" t="s">
        <v>1</v>
      </c>
      <c r="F158" s="245" t="s">
        <v>188</v>
      </c>
      <c r="G158" s="243"/>
      <c r="H158" s="246">
        <v>26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AT158" s="252" t="s">
        <v>130</v>
      </c>
      <c r="AU158" s="252" t="s">
        <v>84</v>
      </c>
      <c r="AV158" s="13" t="s">
        <v>84</v>
      </c>
      <c r="AW158" s="13" t="s">
        <v>34</v>
      </c>
      <c r="AX158" s="13" t="s">
        <v>82</v>
      </c>
      <c r="AY158" s="252" t="s">
        <v>115</v>
      </c>
    </row>
    <row r="159" s="1" customFormat="1" ht="24" customHeight="1">
      <c r="B159" s="37"/>
      <c r="C159" s="216" t="s">
        <v>189</v>
      </c>
      <c r="D159" s="216" t="s">
        <v>117</v>
      </c>
      <c r="E159" s="217" t="s">
        <v>190</v>
      </c>
      <c r="F159" s="218" t="s">
        <v>191</v>
      </c>
      <c r="G159" s="219" t="s">
        <v>141</v>
      </c>
      <c r="H159" s="220">
        <v>8</v>
      </c>
      <c r="I159" s="221"/>
      <c r="J159" s="222">
        <f>ROUND(I159*H159,2)</f>
        <v>0</v>
      </c>
      <c r="K159" s="218" t="s">
        <v>128</v>
      </c>
      <c r="L159" s="42"/>
      <c r="M159" s="223" t="s">
        <v>1</v>
      </c>
      <c r="N159" s="224" t="s">
        <v>42</v>
      </c>
      <c r="O159" s="85"/>
      <c r="P159" s="225">
        <f>O159*H159</f>
        <v>0</v>
      </c>
      <c r="Q159" s="225">
        <v>0</v>
      </c>
      <c r="R159" s="225">
        <f>Q159*H159</f>
        <v>0</v>
      </c>
      <c r="S159" s="225">
        <v>0</v>
      </c>
      <c r="T159" s="226">
        <f>S159*H159</f>
        <v>0</v>
      </c>
      <c r="AR159" s="227" t="s">
        <v>121</v>
      </c>
      <c r="AT159" s="227" t="s">
        <v>117</v>
      </c>
      <c r="AU159" s="227" t="s">
        <v>84</v>
      </c>
      <c r="AY159" s="16" t="s">
        <v>115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6" t="s">
        <v>82</v>
      </c>
      <c r="BK159" s="228">
        <f>ROUND(I159*H159,2)</f>
        <v>0</v>
      </c>
      <c r="BL159" s="16" t="s">
        <v>121</v>
      </c>
      <c r="BM159" s="227" t="s">
        <v>192</v>
      </c>
    </row>
    <row r="160" s="1" customFormat="1" ht="24" customHeight="1">
      <c r="B160" s="37"/>
      <c r="C160" s="216" t="s">
        <v>8</v>
      </c>
      <c r="D160" s="216" t="s">
        <v>117</v>
      </c>
      <c r="E160" s="217" t="s">
        <v>193</v>
      </c>
      <c r="F160" s="218" t="s">
        <v>194</v>
      </c>
      <c r="G160" s="219" t="s">
        <v>141</v>
      </c>
      <c r="H160" s="220">
        <v>5</v>
      </c>
      <c r="I160" s="221"/>
      <c r="J160" s="222">
        <f>ROUND(I160*H160,2)</f>
        <v>0</v>
      </c>
      <c r="K160" s="218" t="s">
        <v>128</v>
      </c>
      <c r="L160" s="42"/>
      <c r="M160" s="223" t="s">
        <v>1</v>
      </c>
      <c r="N160" s="224" t="s">
        <v>42</v>
      </c>
      <c r="O160" s="85"/>
      <c r="P160" s="225">
        <f>O160*H160</f>
        <v>0</v>
      </c>
      <c r="Q160" s="225">
        <v>0</v>
      </c>
      <c r="R160" s="225">
        <f>Q160*H160</f>
        <v>0</v>
      </c>
      <c r="S160" s="225">
        <v>0</v>
      </c>
      <c r="T160" s="226">
        <f>S160*H160</f>
        <v>0</v>
      </c>
      <c r="AR160" s="227" t="s">
        <v>121</v>
      </c>
      <c r="AT160" s="227" t="s">
        <v>117</v>
      </c>
      <c r="AU160" s="227" t="s">
        <v>84</v>
      </c>
      <c r="AY160" s="16" t="s">
        <v>115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6" t="s">
        <v>82</v>
      </c>
      <c r="BK160" s="228">
        <f>ROUND(I160*H160,2)</f>
        <v>0</v>
      </c>
      <c r="BL160" s="16" t="s">
        <v>121</v>
      </c>
      <c r="BM160" s="227" t="s">
        <v>195</v>
      </c>
    </row>
    <row r="161" s="13" customFormat="1">
      <c r="B161" s="242"/>
      <c r="C161" s="243"/>
      <c r="D161" s="229" t="s">
        <v>130</v>
      </c>
      <c r="E161" s="244" t="s">
        <v>1</v>
      </c>
      <c r="F161" s="245" t="s">
        <v>196</v>
      </c>
      <c r="G161" s="243"/>
      <c r="H161" s="246">
        <v>5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AT161" s="252" t="s">
        <v>130</v>
      </c>
      <c r="AU161" s="252" t="s">
        <v>84</v>
      </c>
      <c r="AV161" s="13" t="s">
        <v>84</v>
      </c>
      <c r="AW161" s="13" t="s">
        <v>34</v>
      </c>
      <c r="AX161" s="13" t="s">
        <v>82</v>
      </c>
      <c r="AY161" s="252" t="s">
        <v>115</v>
      </c>
    </row>
    <row r="162" s="1" customFormat="1" ht="24" customHeight="1">
      <c r="B162" s="37"/>
      <c r="C162" s="216" t="s">
        <v>197</v>
      </c>
      <c r="D162" s="216" t="s">
        <v>117</v>
      </c>
      <c r="E162" s="217" t="s">
        <v>198</v>
      </c>
      <c r="F162" s="218" t="s">
        <v>199</v>
      </c>
      <c r="G162" s="219" t="s">
        <v>141</v>
      </c>
      <c r="H162" s="220">
        <v>4</v>
      </c>
      <c r="I162" s="221"/>
      <c r="J162" s="222">
        <f>ROUND(I162*H162,2)</f>
        <v>0</v>
      </c>
      <c r="K162" s="218" t="s">
        <v>128</v>
      </c>
      <c r="L162" s="42"/>
      <c r="M162" s="223" t="s">
        <v>1</v>
      </c>
      <c r="N162" s="224" t="s">
        <v>42</v>
      </c>
      <c r="O162" s="85"/>
      <c r="P162" s="225">
        <f>O162*H162</f>
        <v>0</v>
      </c>
      <c r="Q162" s="225">
        <v>0</v>
      </c>
      <c r="R162" s="225">
        <f>Q162*H162</f>
        <v>0</v>
      </c>
      <c r="S162" s="225">
        <v>0</v>
      </c>
      <c r="T162" s="226">
        <f>S162*H162</f>
        <v>0</v>
      </c>
      <c r="AR162" s="227" t="s">
        <v>121</v>
      </c>
      <c r="AT162" s="227" t="s">
        <v>117</v>
      </c>
      <c r="AU162" s="227" t="s">
        <v>84</v>
      </c>
      <c r="AY162" s="16" t="s">
        <v>115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6" t="s">
        <v>82</v>
      </c>
      <c r="BK162" s="228">
        <f>ROUND(I162*H162,2)</f>
        <v>0</v>
      </c>
      <c r="BL162" s="16" t="s">
        <v>121</v>
      </c>
      <c r="BM162" s="227" t="s">
        <v>200</v>
      </c>
    </row>
    <row r="163" s="1" customFormat="1" ht="24" customHeight="1">
      <c r="B163" s="37"/>
      <c r="C163" s="216" t="s">
        <v>201</v>
      </c>
      <c r="D163" s="216" t="s">
        <v>117</v>
      </c>
      <c r="E163" s="217" t="s">
        <v>202</v>
      </c>
      <c r="F163" s="218" t="s">
        <v>203</v>
      </c>
      <c r="G163" s="219" t="s">
        <v>141</v>
      </c>
      <c r="H163" s="220">
        <v>2</v>
      </c>
      <c r="I163" s="221"/>
      <c r="J163" s="222">
        <f>ROUND(I163*H163,2)</f>
        <v>0</v>
      </c>
      <c r="K163" s="218" t="s">
        <v>128</v>
      </c>
      <c r="L163" s="42"/>
      <c r="M163" s="223" t="s">
        <v>1</v>
      </c>
      <c r="N163" s="224" t="s">
        <v>42</v>
      </c>
      <c r="O163" s="85"/>
      <c r="P163" s="225">
        <f>O163*H163</f>
        <v>0</v>
      </c>
      <c r="Q163" s="225">
        <v>0</v>
      </c>
      <c r="R163" s="225">
        <f>Q163*H163</f>
        <v>0</v>
      </c>
      <c r="S163" s="225">
        <v>0</v>
      </c>
      <c r="T163" s="226">
        <f>S163*H163</f>
        <v>0</v>
      </c>
      <c r="AR163" s="227" t="s">
        <v>121</v>
      </c>
      <c r="AT163" s="227" t="s">
        <v>117</v>
      </c>
      <c r="AU163" s="227" t="s">
        <v>84</v>
      </c>
      <c r="AY163" s="16" t="s">
        <v>115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6" t="s">
        <v>82</v>
      </c>
      <c r="BK163" s="228">
        <f>ROUND(I163*H163,2)</f>
        <v>0</v>
      </c>
      <c r="BL163" s="16" t="s">
        <v>121</v>
      </c>
      <c r="BM163" s="227" t="s">
        <v>204</v>
      </c>
    </row>
    <row r="164" s="13" customFormat="1">
      <c r="B164" s="242"/>
      <c r="C164" s="243"/>
      <c r="D164" s="229" t="s">
        <v>130</v>
      </c>
      <c r="E164" s="244" t="s">
        <v>1</v>
      </c>
      <c r="F164" s="245" t="s">
        <v>205</v>
      </c>
      <c r="G164" s="243"/>
      <c r="H164" s="246">
        <v>2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1"/>
      <c r="AT164" s="252" t="s">
        <v>130</v>
      </c>
      <c r="AU164" s="252" t="s">
        <v>84</v>
      </c>
      <c r="AV164" s="13" t="s">
        <v>84</v>
      </c>
      <c r="AW164" s="13" t="s">
        <v>34</v>
      </c>
      <c r="AX164" s="13" t="s">
        <v>82</v>
      </c>
      <c r="AY164" s="252" t="s">
        <v>115</v>
      </c>
    </row>
    <row r="165" s="1" customFormat="1" ht="24" customHeight="1">
      <c r="B165" s="37"/>
      <c r="C165" s="216" t="s">
        <v>206</v>
      </c>
      <c r="D165" s="216" t="s">
        <v>117</v>
      </c>
      <c r="E165" s="217" t="s">
        <v>207</v>
      </c>
      <c r="F165" s="218" t="s">
        <v>208</v>
      </c>
      <c r="G165" s="219" t="s">
        <v>141</v>
      </c>
      <c r="H165" s="220">
        <v>1</v>
      </c>
      <c r="I165" s="221"/>
      <c r="J165" s="222">
        <f>ROUND(I165*H165,2)</f>
        <v>0</v>
      </c>
      <c r="K165" s="218" t="s">
        <v>128</v>
      </c>
      <c r="L165" s="42"/>
      <c r="M165" s="223" t="s">
        <v>1</v>
      </c>
      <c r="N165" s="224" t="s">
        <v>42</v>
      </c>
      <c r="O165" s="85"/>
      <c r="P165" s="225">
        <f>O165*H165</f>
        <v>0</v>
      </c>
      <c r="Q165" s="225">
        <v>0</v>
      </c>
      <c r="R165" s="225">
        <f>Q165*H165</f>
        <v>0</v>
      </c>
      <c r="S165" s="225">
        <v>0</v>
      </c>
      <c r="T165" s="226">
        <f>S165*H165</f>
        <v>0</v>
      </c>
      <c r="AR165" s="227" t="s">
        <v>121</v>
      </c>
      <c r="AT165" s="227" t="s">
        <v>117</v>
      </c>
      <c r="AU165" s="227" t="s">
        <v>84</v>
      </c>
      <c r="AY165" s="16" t="s">
        <v>115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6" t="s">
        <v>82</v>
      </c>
      <c r="BK165" s="228">
        <f>ROUND(I165*H165,2)</f>
        <v>0</v>
      </c>
      <c r="BL165" s="16" t="s">
        <v>121</v>
      </c>
      <c r="BM165" s="227" t="s">
        <v>209</v>
      </c>
    </row>
    <row r="166" s="1" customFormat="1" ht="48" customHeight="1">
      <c r="B166" s="37"/>
      <c r="C166" s="216" t="s">
        <v>210</v>
      </c>
      <c r="D166" s="216" t="s">
        <v>117</v>
      </c>
      <c r="E166" s="217" t="s">
        <v>211</v>
      </c>
      <c r="F166" s="218" t="s">
        <v>212</v>
      </c>
      <c r="G166" s="219" t="s">
        <v>213</v>
      </c>
      <c r="H166" s="220">
        <v>0.84799999999999998</v>
      </c>
      <c r="I166" s="221"/>
      <c r="J166" s="222">
        <f>ROUND(I166*H166,2)</f>
        <v>0</v>
      </c>
      <c r="K166" s="218" t="s">
        <v>128</v>
      </c>
      <c r="L166" s="42"/>
      <c r="M166" s="223" t="s">
        <v>1</v>
      </c>
      <c r="N166" s="224" t="s">
        <v>42</v>
      </c>
      <c r="O166" s="85"/>
      <c r="P166" s="225">
        <f>O166*H166</f>
        <v>0</v>
      </c>
      <c r="Q166" s="225">
        <v>0</v>
      </c>
      <c r="R166" s="225">
        <f>Q166*H166</f>
        <v>0</v>
      </c>
      <c r="S166" s="225">
        <v>1.8</v>
      </c>
      <c r="T166" s="226">
        <f>S166*H166</f>
        <v>1.5264</v>
      </c>
      <c r="AR166" s="227" t="s">
        <v>121</v>
      </c>
      <c r="AT166" s="227" t="s">
        <v>117</v>
      </c>
      <c r="AU166" s="227" t="s">
        <v>84</v>
      </c>
      <c r="AY166" s="16" t="s">
        <v>115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6" t="s">
        <v>82</v>
      </c>
      <c r="BK166" s="228">
        <f>ROUND(I166*H166,2)</f>
        <v>0</v>
      </c>
      <c r="BL166" s="16" t="s">
        <v>121</v>
      </c>
      <c r="BM166" s="227" t="s">
        <v>214</v>
      </c>
    </row>
    <row r="167" s="1" customFormat="1">
      <c r="B167" s="37"/>
      <c r="C167" s="38"/>
      <c r="D167" s="229" t="s">
        <v>123</v>
      </c>
      <c r="E167" s="38"/>
      <c r="F167" s="230" t="s">
        <v>215</v>
      </c>
      <c r="G167" s="38"/>
      <c r="H167" s="38"/>
      <c r="I167" s="132"/>
      <c r="J167" s="38"/>
      <c r="K167" s="38"/>
      <c r="L167" s="42"/>
      <c r="M167" s="231"/>
      <c r="N167" s="85"/>
      <c r="O167" s="85"/>
      <c r="P167" s="85"/>
      <c r="Q167" s="85"/>
      <c r="R167" s="85"/>
      <c r="S167" s="85"/>
      <c r="T167" s="86"/>
      <c r="AT167" s="16" t="s">
        <v>123</v>
      </c>
      <c r="AU167" s="16" t="s">
        <v>84</v>
      </c>
    </row>
    <row r="168" s="13" customFormat="1">
      <c r="B168" s="242"/>
      <c r="C168" s="243"/>
      <c r="D168" s="229" t="s">
        <v>130</v>
      </c>
      <c r="E168" s="244" t="s">
        <v>1</v>
      </c>
      <c r="F168" s="245" t="s">
        <v>216</v>
      </c>
      <c r="G168" s="243"/>
      <c r="H168" s="246">
        <v>0.84799999999999998</v>
      </c>
      <c r="I168" s="247"/>
      <c r="J168" s="243"/>
      <c r="K168" s="243"/>
      <c r="L168" s="248"/>
      <c r="M168" s="249"/>
      <c r="N168" s="250"/>
      <c r="O168" s="250"/>
      <c r="P168" s="250"/>
      <c r="Q168" s="250"/>
      <c r="R168" s="250"/>
      <c r="S168" s="250"/>
      <c r="T168" s="251"/>
      <c r="AT168" s="252" t="s">
        <v>130</v>
      </c>
      <c r="AU168" s="252" t="s">
        <v>84</v>
      </c>
      <c r="AV168" s="13" t="s">
        <v>84</v>
      </c>
      <c r="AW168" s="13" t="s">
        <v>34</v>
      </c>
      <c r="AX168" s="13" t="s">
        <v>82</v>
      </c>
      <c r="AY168" s="252" t="s">
        <v>115</v>
      </c>
    </row>
    <row r="169" s="1" customFormat="1" ht="48" customHeight="1">
      <c r="B169" s="37"/>
      <c r="C169" s="216" t="s">
        <v>217</v>
      </c>
      <c r="D169" s="216" t="s">
        <v>117</v>
      </c>
      <c r="E169" s="217" t="s">
        <v>218</v>
      </c>
      <c r="F169" s="218" t="s">
        <v>219</v>
      </c>
      <c r="G169" s="219" t="s">
        <v>213</v>
      </c>
      <c r="H169" s="220">
        <v>10.458</v>
      </c>
      <c r="I169" s="221"/>
      <c r="J169" s="222">
        <f>ROUND(I169*H169,2)</f>
        <v>0</v>
      </c>
      <c r="K169" s="218" t="s">
        <v>128</v>
      </c>
      <c r="L169" s="42"/>
      <c r="M169" s="223" t="s">
        <v>1</v>
      </c>
      <c r="N169" s="224" t="s">
        <v>42</v>
      </c>
      <c r="O169" s="85"/>
      <c r="P169" s="225">
        <f>O169*H169</f>
        <v>0</v>
      </c>
      <c r="Q169" s="225">
        <v>0</v>
      </c>
      <c r="R169" s="225">
        <f>Q169*H169</f>
        <v>0</v>
      </c>
      <c r="S169" s="225">
        <v>1.8999999999999999</v>
      </c>
      <c r="T169" s="226">
        <f>S169*H169</f>
        <v>19.870200000000001</v>
      </c>
      <c r="AR169" s="227" t="s">
        <v>121</v>
      </c>
      <c r="AT169" s="227" t="s">
        <v>117</v>
      </c>
      <c r="AU169" s="227" t="s">
        <v>84</v>
      </c>
      <c r="AY169" s="16" t="s">
        <v>115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6" t="s">
        <v>82</v>
      </c>
      <c r="BK169" s="228">
        <f>ROUND(I169*H169,2)</f>
        <v>0</v>
      </c>
      <c r="BL169" s="16" t="s">
        <v>121</v>
      </c>
      <c r="BM169" s="227" t="s">
        <v>220</v>
      </c>
    </row>
    <row r="170" s="1" customFormat="1">
      <c r="B170" s="37"/>
      <c r="C170" s="38"/>
      <c r="D170" s="229" t="s">
        <v>123</v>
      </c>
      <c r="E170" s="38"/>
      <c r="F170" s="230" t="s">
        <v>221</v>
      </c>
      <c r="G170" s="38"/>
      <c r="H170" s="38"/>
      <c r="I170" s="132"/>
      <c r="J170" s="38"/>
      <c r="K170" s="38"/>
      <c r="L170" s="42"/>
      <c r="M170" s="231"/>
      <c r="N170" s="85"/>
      <c r="O170" s="85"/>
      <c r="P170" s="85"/>
      <c r="Q170" s="85"/>
      <c r="R170" s="85"/>
      <c r="S170" s="85"/>
      <c r="T170" s="86"/>
      <c r="AT170" s="16" t="s">
        <v>123</v>
      </c>
      <c r="AU170" s="16" t="s">
        <v>84</v>
      </c>
    </row>
    <row r="171" s="12" customFormat="1">
      <c r="B171" s="232"/>
      <c r="C171" s="233"/>
      <c r="D171" s="229" t="s">
        <v>130</v>
      </c>
      <c r="E171" s="234" t="s">
        <v>1</v>
      </c>
      <c r="F171" s="235" t="s">
        <v>222</v>
      </c>
      <c r="G171" s="233"/>
      <c r="H171" s="234" t="s">
        <v>1</v>
      </c>
      <c r="I171" s="236"/>
      <c r="J171" s="233"/>
      <c r="K171" s="233"/>
      <c r="L171" s="237"/>
      <c r="M171" s="238"/>
      <c r="N171" s="239"/>
      <c r="O171" s="239"/>
      <c r="P171" s="239"/>
      <c r="Q171" s="239"/>
      <c r="R171" s="239"/>
      <c r="S171" s="239"/>
      <c r="T171" s="240"/>
      <c r="AT171" s="241" t="s">
        <v>130</v>
      </c>
      <c r="AU171" s="241" t="s">
        <v>84</v>
      </c>
      <c r="AV171" s="12" t="s">
        <v>82</v>
      </c>
      <c r="AW171" s="12" t="s">
        <v>34</v>
      </c>
      <c r="AX171" s="12" t="s">
        <v>77</v>
      </c>
      <c r="AY171" s="241" t="s">
        <v>115</v>
      </c>
    </row>
    <row r="172" s="13" customFormat="1">
      <c r="B172" s="242"/>
      <c r="C172" s="243"/>
      <c r="D172" s="229" t="s">
        <v>130</v>
      </c>
      <c r="E172" s="244" t="s">
        <v>1</v>
      </c>
      <c r="F172" s="245" t="s">
        <v>223</v>
      </c>
      <c r="G172" s="243"/>
      <c r="H172" s="246">
        <v>5.4000000000000004</v>
      </c>
      <c r="I172" s="247"/>
      <c r="J172" s="243"/>
      <c r="K172" s="243"/>
      <c r="L172" s="248"/>
      <c r="M172" s="249"/>
      <c r="N172" s="250"/>
      <c r="O172" s="250"/>
      <c r="P172" s="250"/>
      <c r="Q172" s="250"/>
      <c r="R172" s="250"/>
      <c r="S172" s="250"/>
      <c r="T172" s="251"/>
      <c r="AT172" s="252" t="s">
        <v>130</v>
      </c>
      <c r="AU172" s="252" t="s">
        <v>84</v>
      </c>
      <c r="AV172" s="13" t="s">
        <v>84</v>
      </c>
      <c r="AW172" s="13" t="s">
        <v>34</v>
      </c>
      <c r="AX172" s="13" t="s">
        <v>77</v>
      </c>
      <c r="AY172" s="252" t="s">
        <v>115</v>
      </c>
    </row>
    <row r="173" s="12" customFormat="1">
      <c r="B173" s="232"/>
      <c r="C173" s="233"/>
      <c r="D173" s="229" t="s">
        <v>130</v>
      </c>
      <c r="E173" s="234" t="s">
        <v>1</v>
      </c>
      <c r="F173" s="235" t="s">
        <v>224</v>
      </c>
      <c r="G173" s="233"/>
      <c r="H173" s="234" t="s">
        <v>1</v>
      </c>
      <c r="I173" s="236"/>
      <c r="J173" s="233"/>
      <c r="K173" s="233"/>
      <c r="L173" s="237"/>
      <c r="M173" s="238"/>
      <c r="N173" s="239"/>
      <c r="O173" s="239"/>
      <c r="P173" s="239"/>
      <c r="Q173" s="239"/>
      <c r="R173" s="239"/>
      <c r="S173" s="239"/>
      <c r="T173" s="240"/>
      <c r="AT173" s="241" t="s">
        <v>130</v>
      </c>
      <c r="AU173" s="241" t="s">
        <v>84</v>
      </c>
      <c r="AV173" s="12" t="s">
        <v>82</v>
      </c>
      <c r="AW173" s="12" t="s">
        <v>34</v>
      </c>
      <c r="AX173" s="12" t="s">
        <v>77</v>
      </c>
      <c r="AY173" s="241" t="s">
        <v>115</v>
      </c>
    </row>
    <row r="174" s="13" customFormat="1">
      <c r="B174" s="242"/>
      <c r="C174" s="243"/>
      <c r="D174" s="229" t="s">
        <v>130</v>
      </c>
      <c r="E174" s="244" t="s">
        <v>1</v>
      </c>
      <c r="F174" s="245" t="s">
        <v>225</v>
      </c>
      <c r="G174" s="243"/>
      <c r="H174" s="246">
        <v>1.5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AT174" s="252" t="s">
        <v>130</v>
      </c>
      <c r="AU174" s="252" t="s">
        <v>84</v>
      </c>
      <c r="AV174" s="13" t="s">
        <v>84</v>
      </c>
      <c r="AW174" s="13" t="s">
        <v>34</v>
      </c>
      <c r="AX174" s="13" t="s">
        <v>77</v>
      </c>
      <c r="AY174" s="252" t="s">
        <v>115</v>
      </c>
    </row>
    <row r="175" s="12" customFormat="1">
      <c r="B175" s="232"/>
      <c r="C175" s="233"/>
      <c r="D175" s="229" t="s">
        <v>130</v>
      </c>
      <c r="E175" s="234" t="s">
        <v>1</v>
      </c>
      <c r="F175" s="235" t="s">
        <v>226</v>
      </c>
      <c r="G175" s="233"/>
      <c r="H175" s="234" t="s">
        <v>1</v>
      </c>
      <c r="I175" s="236"/>
      <c r="J175" s="233"/>
      <c r="K175" s="233"/>
      <c r="L175" s="237"/>
      <c r="M175" s="238"/>
      <c r="N175" s="239"/>
      <c r="O175" s="239"/>
      <c r="P175" s="239"/>
      <c r="Q175" s="239"/>
      <c r="R175" s="239"/>
      <c r="S175" s="239"/>
      <c r="T175" s="240"/>
      <c r="AT175" s="241" t="s">
        <v>130</v>
      </c>
      <c r="AU175" s="241" t="s">
        <v>84</v>
      </c>
      <c r="AV175" s="12" t="s">
        <v>82</v>
      </c>
      <c r="AW175" s="12" t="s">
        <v>34</v>
      </c>
      <c r="AX175" s="12" t="s">
        <v>77</v>
      </c>
      <c r="AY175" s="241" t="s">
        <v>115</v>
      </c>
    </row>
    <row r="176" s="13" customFormat="1">
      <c r="B176" s="242"/>
      <c r="C176" s="243"/>
      <c r="D176" s="229" t="s">
        <v>130</v>
      </c>
      <c r="E176" s="244" t="s">
        <v>1</v>
      </c>
      <c r="F176" s="245" t="s">
        <v>227</v>
      </c>
      <c r="G176" s="243"/>
      <c r="H176" s="246">
        <v>3.1080000000000001</v>
      </c>
      <c r="I176" s="247"/>
      <c r="J176" s="243"/>
      <c r="K176" s="243"/>
      <c r="L176" s="248"/>
      <c r="M176" s="249"/>
      <c r="N176" s="250"/>
      <c r="O176" s="250"/>
      <c r="P176" s="250"/>
      <c r="Q176" s="250"/>
      <c r="R176" s="250"/>
      <c r="S176" s="250"/>
      <c r="T176" s="251"/>
      <c r="AT176" s="252" t="s">
        <v>130</v>
      </c>
      <c r="AU176" s="252" t="s">
        <v>84</v>
      </c>
      <c r="AV176" s="13" t="s">
        <v>84</v>
      </c>
      <c r="AW176" s="13" t="s">
        <v>34</v>
      </c>
      <c r="AX176" s="13" t="s">
        <v>77</v>
      </c>
      <c r="AY176" s="252" t="s">
        <v>115</v>
      </c>
    </row>
    <row r="177" s="12" customFormat="1">
      <c r="B177" s="232"/>
      <c r="C177" s="233"/>
      <c r="D177" s="229" t="s">
        <v>130</v>
      </c>
      <c r="E177" s="234" t="s">
        <v>1</v>
      </c>
      <c r="F177" s="235" t="s">
        <v>228</v>
      </c>
      <c r="G177" s="233"/>
      <c r="H177" s="234" t="s">
        <v>1</v>
      </c>
      <c r="I177" s="236"/>
      <c r="J177" s="233"/>
      <c r="K177" s="233"/>
      <c r="L177" s="237"/>
      <c r="M177" s="238"/>
      <c r="N177" s="239"/>
      <c r="O177" s="239"/>
      <c r="P177" s="239"/>
      <c r="Q177" s="239"/>
      <c r="R177" s="239"/>
      <c r="S177" s="239"/>
      <c r="T177" s="240"/>
      <c r="AT177" s="241" t="s">
        <v>130</v>
      </c>
      <c r="AU177" s="241" t="s">
        <v>84</v>
      </c>
      <c r="AV177" s="12" t="s">
        <v>82</v>
      </c>
      <c r="AW177" s="12" t="s">
        <v>34</v>
      </c>
      <c r="AX177" s="12" t="s">
        <v>77</v>
      </c>
      <c r="AY177" s="241" t="s">
        <v>115</v>
      </c>
    </row>
    <row r="178" s="13" customFormat="1">
      <c r="B178" s="242"/>
      <c r="C178" s="243"/>
      <c r="D178" s="229" t="s">
        <v>130</v>
      </c>
      <c r="E178" s="244" t="s">
        <v>1</v>
      </c>
      <c r="F178" s="245" t="s">
        <v>229</v>
      </c>
      <c r="G178" s="243"/>
      <c r="H178" s="246">
        <v>0.45000000000000001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AT178" s="252" t="s">
        <v>130</v>
      </c>
      <c r="AU178" s="252" t="s">
        <v>84</v>
      </c>
      <c r="AV178" s="13" t="s">
        <v>84</v>
      </c>
      <c r="AW178" s="13" t="s">
        <v>34</v>
      </c>
      <c r="AX178" s="13" t="s">
        <v>77</v>
      </c>
      <c r="AY178" s="252" t="s">
        <v>115</v>
      </c>
    </row>
    <row r="179" s="14" customFormat="1">
      <c r="B179" s="253"/>
      <c r="C179" s="254"/>
      <c r="D179" s="229" t="s">
        <v>130</v>
      </c>
      <c r="E179" s="255" t="s">
        <v>1</v>
      </c>
      <c r="F179" s="256" t="s">
        <v>137</v>
      </c>
      <c r="G179" s="254"/>
      <c r="H179" s="257">
        <v>10.458</v>
      </c>
      <c r="I179" s="258"/>
      <c r="J179" s="254"/>
      <c r="K179" s="254"/>
      <c r="L179" s="259"/>
      <c r="M179" s="260"/>
      <c r="N179" s="261"/>
      <c r="O179" s="261"/>
      <c r="P179" s="261"/>
      <c r="Q179" s="261"/>
      <c r="R179" s="261"/>
      <c r="S179" s="261"/>
      <c r="T179" s="262"/>
      <c r="AT179" s="263" t="s">
        <v>130</v>
      </c>
      <c r="AU179" s="263" t="s">
        <v>84</v>
      </c>
      <c r="AV179" s="14" t="s">
        <v>121</v>
      </c>
      <c r="AW179" s="14" t="s">
        <v>34</v>
      </c>
      <c r="AX179" s="14" t="s">
        <v>82</v>
      </c>
      <c r="AY179" s="263" t="s">
        <v>115</v>
      </c>
    </row>
    <row r="180" s="1" customFormat="1" ht="36" customHeight="1">
      <c r="B180" s="37"/>
      <c r="C180" s="216" t="s">
        <v>7</v>
      </c>
      <c r="D180" s="216" t="s">
        <v>117</v>
      </c>
      <c r="E180" s="217" t="s">
        <v>230</v>
      </c>
      <c r="F180" s="218" t="s">
        <v>231</v>
      </c>
      <c r="G180" s="219" t="s">
        <v>213</v>
      </c>
      <c r="H180" s="220">
        <v>125.09999999999999</v>
      </c>
      <c r="I180" s="221"/>
      <c r="J180" s="222">
        <f>ROUND(I180*H180,2)</f>
        <v>0</v>
      </c>
      <c r="K180" s="218" t="s">
        <v>128</v>
      </c>
      <c r="L180" s="42"/>
      <c r="M180" s="223" t="s">
        <v>1</v>
      </c>
      <c r="N180" s="224" t="s">
        <v>42</v>
      </c>
      <c r="O180" s="85"/>
      <c r="P180" s="225">
        <f>O180*H180</f>
        <v>0</v>
      </c>
      <c r="Q180" s="225">
        <v>0</v>
      </c>
      <c r="R180" s="225">
        <f>Q180*H180</f>
        <v>0</v>
      </c>
      <c r="S180" s="225">
        <v>1.8200000000000001</v>
      </c>
      <c r="T180" s="226">
        <f>S180*H180</f>
        <v>227.68199999999999</v>
      </c>
      <c r="AR180" s="227" t="s">
        <v>121</v>
      </c>
      <c r="AT180" s="227" t="s">
        <v>117</v>
      </c>
      <c r="AU180" s="227" t="s">
        <v>84</v>
      </c>
      <c r="AY180" s="16" t="s">
        <v>115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6" t="s">
        <v>82</v>
      </c>
      <c r="BK180" s="228">
        <f>ROUND(I180*H180,2)</f>
        <v>0</v>
      </c>
      <c r="BL180" s="16" t="s">
        <v>121</v>
      </c>
      <c r="BM180" s="227" t="s">
        <v>232</v>
      </c>
    </row>
    <row r="181" s="12" customFormat="1">
      <c r="B181" s="232"/>
      <c r="C181" s="233"/>
      <c r="D181" s="229" t="s">
        <v>130</v>
      </c>
      <c r="E181" s="234" t="s">
        <v>1</v>
      </c>
      <c r="F181" s="235" t="s">
        <v>233</v>
      </c>
      <c r="G181" s="233"/>
      <c r="H181" s="234" t="s">
        <v>1</v>
      </c>
      <c r="I181" s="236"/>
      <c r="J181" s="233"/>
      <c r="K181" s="233"/>
      <c r="L181" s="237"/>
      <c r="M181" s="238"/>
      <c r="N181" s="239"/>
      <c r="O181" s="239"/>
      <c r="P181" s="239"/>
      <c r="Q181" s="239"/>
      <c r="R181" s="239"/>
      <c r="S181" s="239"/>
      <c r="T181" s="240"/>
      <c r="AT181" s="241" t="s">
        <v>130</v>
      </c>
      <c r="AU181" s="241" t="s">
        <v>84</v>
      </c>
      <c r="AV181" s="12" t="s">
        <v>82</v>
      </c>
      <c r="AW181" s="12" t="s">
        <v>34</v>
      </c>
      <c r="AX181" s="12" t="s">
        <v>77</v>
      </c>
      <c r="AY181" s="241" t="s">
        <v>115</v>
      </c>
    </row>
    <row r="182" s="13" customFormat="1">
      <c r="B182" s="242"/>
      <c r="C182" s="243"/>
      <c r="D182" s="229" t="s">
        <v>130</v>
      </c>
      <c r="E182" s="244" t="s">
        <v>1</v>
      </c>
      <c r="F182" s="245" t="s">
        <v>234</v>
      </c>
      <c r="G182" s="243"/>
      <c r="H182" s="246">
        <v>0.22500000000000001</v>
      </c>
      <c r="I182" s="247"/>
      <c r="J182" s="243"/>
      <c r="K182" s="243"/>
      <c r="L182" s="248"/>
      <c r="M182" s="249"/>
      <c r="N182" s="250"/>
      <c r="O182" s="250"/>
      <c r="P182" s="250"/>
      <c r="Q182" s="250"/>
      <c r="R182" s="250"/>
      <c r="S182" s="250"/>
      <c r="T182" s="251"/>
      <c r="AT182" s="252" t="s">
        <v>130</v>
      </c>
      <c r="AU182" s="252" t="s">
        <v>84</v>
      </c>
      <c r="AV182" s="13" t="s">
        <v>84</v>
      </c>
      <c r="AW182" s="13" t="s">
        <v>34</v>
      </c>
      <c r="AX182" s="13" t="s">
        <v>77</v>
      </c>
      <c r="AY182" s="252" t="s">
        <v>115</v>
      </c>
    </row>
    <row r="183" s="12" customFormat="1">
      <c r="B183" s="232"/>
      <c r="C183" s="233"/>
      <c r="D183" s="229" t="s">
        <v>130</v>
      </c>
      <c r="E183" s="234" t="s">
        <v>1</v>
      </c>
      <c r="F183" s="235" t="s">
        <v>235</v>
      </c>
      <c r="G183" s="233"/>
      <c r="H183" s="234" t="s">
        <v>1</v>
      </c>
      <c r="I183" s="236"/>
      <c r="J183" s="233"/>
      <c r="K183" s="233"/>
      <c r="L183" s="237"/>
      <c r="M183" s="238"/>
      <c r="N183" s="239"/>
      <c r="O183" s="239"/>
      <c r="P183" s="239"/>
      <c r="Q183" s="239"/>
      <c r="R183" s="239"/>
      <c r="S183" s="239"/>
      <c r="T183" s="240"/>
      <c r="AT183" s="241" t="s">
        <v>130</v>
      </c>
      <c r="AU183" s="241" t="s">
        <v>84</v>
      </c>
      <c r="AV183" s="12" t="s">
        <v>82</v>
      </c>
      <c r="AW183" s="12" t="s">
        <v>34</v>
      </c>
      <c r="AX183" s="12" t="s">
        <v>77</v>
      </c>
      <c r="AY183" s="241" t="s">
        <v>115</v>
      </c>
    </row>
    <row r="184" s="13" customFormat="1">
      <c r="B184" s="242"/>
      <c r="C184" s="243"/>
      <c r="D184" s="229" t="s">
        <v>130</v>
      </c>
      <c r="E184" s="244" t="s">
        <v>1</v>
      </c>
      <c r="F184" s="245" t="s">
        <v>236</v>
      </c>
      <c r="G184" s="243"/>
      <c r="H184" s="246">
        <v>118.125</v>
      </c>
      <c r="I184" s="247"/>
      <c r="J184" s="243"/>
      <c r="K184" s="243"/>
      <c r="L184" s="248"/>
      <c r="M184" s="249"/>
      <c r="N184" s="250"/>
      <c r="O184" s="250"/>
      <c r="P184" s="250"/>
      <c r="Q184" s="250"/>
      <c r="R184" s="250"/>
      <c r="S184" s="250"/>
      <c r="T184" s="251"/>
      <c r="AT184" s="252" t="s">
        <v>130</v>
      </c>
      <c r="AU184" s="252" t="s">
        <v>84</v>
      </c>
      <c r="AV184" s="13" t="s">
        <v>84</v>
      </c>
      <c r="AW184" s="13" t="s">
        <v>34</v>
      </c>
      <c r="AX184" s="13" t="s">
        <v>77</v>
      </c>
      <c r="AY184" s="252" t="s">
        <v>115</v>
      </c>
    </row>
    <row r="185" s="13" customFormat="1">
      <c r="B185" s="242"/>
      <c r="C185" s="243"/>
      <c r="D185" s="229" t="s">
        <v>130</v>
      </c>
      <c r="E185" s="244" t="s">
        <v>1</v>
      </c>
      <c r="F185" s="245" t="s">
        <v>237</v>
      </c>
      <c r="G185" s="243"/>
      <c r="H185" s="246">
        <v>6.75</v>
      </c>
      <c r="I185" s="247"/>
      <c r="J185" s="243"/>
      <c r="K185" s="243"/>
      <c r="L185" s="248"/>
      <c r="M185" s="249"/>
      <c r="N185" s="250"/>
      <c r="O185" s="250"/>
      <c r="P185" s="250"/>
      <c r="Q185" s="250"/>
      <c r="R185" s="250"/>
      <c r="S185" s="250"/>
      <c r="T185" s="251"/>
      <c r="AT185" s="252" t="s">
        <v>130</v>
      </c>
      <c r="AU185" s="252" t="s">
        <v>84</v>
      </c>
      <c r="AV185" s="13" t="s">
        <v>84</v>
      </c>
      <c r="AW185" s="13" t="s">
        <v>34</v>
      </c>
      <c r="AX185" s="13" t="s">
        <v>77</v>
      </c>
      <c r="AY185" s="252" t="s">
        <v>115</v>
      </c>
    </row>
    <row r="186" s="14" customFormat="1">
      <c r="B186" s="253"/>
      <c r="C186" s="254"/>
      <c r="D186" s="229" t="s">
        <v>130</v>
      </c>
      <c r="E186" s="255" t="s">
        <v>1</v>
      </c>
      <c r="F186" s="256" t="s">
        <v>137</v>
      </c>
      <c r="G186" s="254"/>
      <c r="H186" s="257">
        <v>125.09999999999999</v>
      </c>
      <c r="I186" s="258"/>
      <c r="J186" s="254"/>
      <c r="K186" s="254"/>
      <c r="L186" s="259"/>
      <c r="M186" s="260"/>
      <c r="N186" s="261"/>
      <c r="O186" s="261"/>
      <c r="P186" s="261"/>
      <c r="Q186" s="261"/>
      <c r="R186" s="261"/>
      <c r="S186" s="261"/>
      <c r="T186" s="262"/>
      <c r="AT186" s="263" t="s">
        <v>130</v>
      </c>
      <c r="AU186" s="263" t="s">
        <v>84</v>
      </c>
      <c r="AV186" s="14" t="s">
        <v>121</v>
      </c>
      <c r="AW186" s="14" t="s">
        <v>34</v>
      </c>
      <c r="AX186" s="14" t="s">
        <v>82</v>
      </c>
      <c r="AY186" s="263" t="s">
        <v>115</v>
      </c>
    </row>
    <row r="187" s="1" customFormat="1" ht="36" customHeight="1">
      <c r="B187" s="37"/>
      <c r="C187" s="216" t="s">
        <v>238</v>
      </c>
      <c r="D187" s="216" t="s">
        <v>117</v>
      </c>
      <c r="E187" s="217" t="s">
        <v>239</v>
      </c>
      <c r="F187" s="218" t="s">
        <v>240</v>
      </c>
      <c r="G187" s="219" t="s">
        <v>213</v>
      </c>
      <c r="H187" s="220">
        <v>125.09999999999999</v>
      </c>
      <c r="I187" s="221"/>
      <c r="J187" s="222">
        <f>ROUND(I187*H187,2)</f>
        <v>0</v>
      </c>
      <c r="K187" s="218" t="s">
        <v>241</v>
      </c>
      <c r="L187" s="42"/>
      <c r="M187" s="223" t="s">
        <v>1</v>
      </c>
      <c r="N187" s="224" t="s">
        <v>42</v>
      </c>
      <c r="O187" s="85"/>
      <c r="P187" s="225">
        <f>O187*H187</f>
        <v>0</v>
      </c>
      <c r="Q187" s="225">
        <v>0.40000000000000002</v>
      </c>
      <c r="R187" s="225">
        <f>Q187*H187</f>
        <v>50.039999999999999</v>
      </c>
      <c r="S187" s="225">
        <v>0</v>
      </c>
      <c r="T187" s="226">
        <f>S187*H187</f>
        <v>0</v>
      </c>
      <c r="AR187" s="227" t="s">
        <v>121</v>
      </c>
      <c r="AT187" s="227" t="s">
        <v>117</v>
      </c>
      <c r="AU187" s="227" t="s">
        <v>84</v>
      </c>
      <c r="AY187" s="16" t="s">
        <v>115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6" t="s">
        <v>82</v>
      </c>
      <c r="BK187" s="228">
        <f>ROUND(I187*H187,2)</f>
        <v>0</v>
      </c>
      <c r="BL187" s="16" t="s">
        <v>121</v>
      </c>
      <c r="BM187" s="227" t="s">
        <v>242</v>
      </c>
    </row>
    <row r="188" s="1" customFormat="1" ht="36" customHeight="1">
      <c r="B188" s="37"/>
      <c r="C188" s="216" t="s">
        <v>243</v>
      </c>
      <c r="D188" s="216" t="s">
        <v>117</v>
      </c>
      <c r="E188" s="217" t="s">
        <v>244</v>
      </c>
      <c r="F188" s="218" t="s">
        <v>245</v>
      </c>
      <c r="G188" s="219" t="s">
        <v>213</v>
      </c>
      <c r="H188" s="220">
        <v>11.305999999999999</v>
      </c>
      <c r="I188" s="221"/>
      <c r="J188" s="222">
        <f>ROUND(I188*H188,2)</f>
        <v>0</v>
      </c>
      <c r="K188" s="218" t="s">
        <v>128</v>
      </c>
      <c r="L188" s="42"/>
      <c r="M188" s="223" t="s">
        <v>1</v>
      </c>
      <c r="N188" s="224" t="s">
        <v>42</v>
      </c>
      <c r="O188" s="85"/>
      <c r="P188" s="225">
        <f>O188*H188</f>
        <v>0</v>
      </c>
      <c r="Q188" s="225">
        <v>0</v>
      </c>
      <c r="R188" s="225">
        <f>Q188*H188</f>
        <v>0</v>
      </c>
      <c r="S188" s="225">
        <v>0</v>
      </c>
      <c r="T188" s="226">
        <f>S188*H188</f>
        <v>0</v>
      </c>
      <c r="AR188" s="227" t="s">
        <v>121</v>
      </c>
      <c r="AT188" s="227" t="s">
        <v>117</v>
      </c>
      <c r="AU188" s="227" t="s">
        <v>84</v>
      </c>
      <c r="AY188" s="16" t="s">
        <v>115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16" t="s">
        <v>82</v>
      </c>
      <c r="BK188" s="228">
        <f>ROUND(I188*H188,2)</f>
        <v>0</v>
      </c>
      <c r="BL188" s="16" t="s">
        <v>121</v>
      </c>
      <c r="BM188" s="227" t="s">
        <v>246</v>
      </c>
    </row>
    <row r="189" s="13" customFormat="1">
      <c r="B189" s="242"/>
      <c r="C189" s="243"/>
      <c r="D189" s="229" t="s">
        <v>130</v>
      </c>
      <c r="E189" s="244" t="s">
        <v>1</v>
      </c>
      <c r="F189" s="245" t="s">
        <v>247</v>
      </c>
      <c r="G189" s="243"/>
      <c r="H189" s="246">
        <v>11.305999999999999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AT189" s="252" t="s">
        <v>130</v>
      </c>
      <c r="AU189" s="252" t="s">
        <v>84</v>
      </c>
      <c r="AV189" s="13" t="s">
        <v>84</v>
      </c>
      <c r="AW189" s="13" t="s">
        <v>34</v>
      </c>
      <c r="AX189" s="13" t="s">
        <v>82</v>
      </c>
      <c r="AY189" s="252" t="s">
        <v>115</v>
      </c>
    </row>
    <row r="190" s="1" customFormat="1" ht="16.5" customHeight="1">
      <c r="B190" s="37"/>
      <c r="C190" s="216" t="s">
        <v>248</v>
      </c>
      <c r="D190" s="216" t="s">
        <v>117</v>
      </c>
      <c r="E190" s="217" t="s">
        <v>249</v>
      </c>
      <c r="F190" s="218" t="s">
        <v>250</v>
      </c>
      <c r="G190" s="219" t="s">
        <v>251</v>
      </c>
      <c r="H190" s="220">
        <v>24</v>
      </c>
      <c r="I190" s="221"/>
      <c r="J190" s="222">
        <f>ROUND(I190*H190,2)</f>
        <v>0</v>
      </c>
      <c r="K190" s="218" t="s">
        <v>128</v>
      </c>
      <c r="L190" s="42"/>
      <c r="M190" s="223" t="s">
        <v>1</v>
      </c>
      <c r="N190" s="224" t="s">
        <v>42</v>
      </c>
      <c r="O190" s="85"/>
      <c r="P190" s="225">
        <f>O190*H190</f>
        <v>0</v>
      </c>
      <c r="Q190" s="225">
        <v>0.01797</v>
      </c>
      <c r="R190" s="225">
        <f>Q190*H190</f>
        <v>0.43128</v>
      </c>
      <c r="S190" s="225">
        <v>0</v>
      </c>
      <c r="T190" s="226">
        <f>S190*H190</f>
        <v>0</v>
      </c>
      <c r="AR190" s="227" t="s">
        <v>121</v>
      </c>
      <c r="AT190" s="227" t="s">
        <v>117</v>
      </c>
      <c r="AU190" s="227" t="s">
        <v>84</v>
      </c>
      <c r="AY190" s="16" t="s">
        <v>115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16" t="s">
        <v>82</v>
      </c>
      <c r="BK190" s="228">
        <f>ROUND(I190*H190,2)</f>
        <v>0</v>
      </c>
      <c r="BL190" s="16" t="s">
        <v>121</v>
      </c>
      <c r="BM190" s="227" t="s">
        <v>252</v>
      </c>
    </row>
    <row r="191" s="1" customFormat="1">
      <c r="B191" s="37"/>
      <c r="C191" s="38"/>
      <c r="D191" s="229" t="s">
        <v>123</v>
      </c>
      <c r="E191" s="38"/>
      <c r="F191" s="230" t="s">
        <v>253</v>
      </c>
      <c r="G191" s="38"/>
      <c r="H191" s="38"/>
      <c r="I191" s="132"/>
      <c r="J191" s="38"/>
      <c r="K191" s="38"/>
      <c r="L191" s="42"/>
      <c r="M191" s="231"/>
      <c r="N191" s="85"/>
      <c r="O191" s="85"/>
      <c r="P191" s="85"/>
      <c r="Q191" s="85"/>
      <c r="R191" s="85"/>
      <c r="S191" s="85"/>
      <c r="T191" s="86"/>
      <c r="AT191" s="16" t="s">
        <v>123</v>
      </c>
      <c r="AU191" s="16" t="s">
        <v>84</v>
      </c>
    </row>
    <row r="192" s="1" customFormat="1" ht="48" customHeight="1">
      <c r="B192" s="37"/>
      <c r="C192" s="216" t="s">
        <v>254</v>
      </c>
      <c r="D192" s="216" t="s">
        <v>117</v>
      </c>
      <c r="E192" s="217" t="s">
        <v>255</v>
      </c>
      <c r="F192" s="218" t="s">
        <v>256</v>
      </c>
      <c r="G192" s="219" t="s">
        <v>213</v>
      </c>
      <c r="H192" s="220">
        <v>144.72499999999999</v>
      </c>
      <c r="I192" s="221"/>
      <c r="J192" s="222">
        <f>ROUND(I192*H192,2)</f>
        <v>0</v>
      </c>
      <c r="K192" s="218" t="s">
        <v>128</v>
      </c>
      <c r="L192" s="42"/>
      <c r="M192" s="223" t="s">
        <v>1</v>
      </c>
      <c r="N192" s="224" t="s">
        <v>42</v>
      </c>
      <c r="O192" s="85"/>
      <c r="P192" s="225">
        <f>O192*H192</f>
        <v>0</v>
      </c>
      <c r="Q192" s="225">
        <v>0</v>
      </c>
      <c r="R192" s="225">
        <f>Q192*H192</f>
        <v>0</v>
      </c>
      <c r="S192" s="225">
        <v>0</v>
      </c>
      <c r="T192" s="226">
        <f>S192*H192</f>
        <v>0</v>
      </c>
      <c r="AR192" s="227" t="s">
        <v>121</v>
      </c>
      <c r="AT192" s="227" t="s">
        <v>117</v>
      </c>
      <c r="AU192" s="227" t="s">
        <v>84</v>
      </c>
      <c r="AY192" s="16" t="s">
        <v>115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16" t="s">
        <v>82</v>
      </c>
      <c r="BK192" s="228">
        <f>ROUND(I192*H192,2)</f>
        <v>0</v>
      </c>
      <c r="BL192" s="16" t="s">
        <v>121</v>
      </c>
      <c r="BM192" s="227" t="s">
        <v>257</v>
      </c>
    </row>
    <row r="193" s="13" customFormat="1">
      <c r="B193" s="242"/>
      <c r="C193" s="243"/>
      <c r="D193" s="229" t="s">
        <v>130</v>
      </c>
      <c r="E193" s="244" t="s">
        <v>1</v>
      </c>
      <c r="F193" s="245" t="s">
        <v>258</v>
      </c>
      <c r="G193" s="243"/>
      <c r="H193" s="246">
        <v>4.2000000000000002</v>
      </c>
      <c r="I193" s="247"/>
      <c r="J193" s="243"/>
      <c r="K193" s="243"/>
      <c r="L193" s="248"/>
      <c r="M193" s="249"/>
      <c r="N193" s="250"/>
      <c r="O193" s="250"/>
      <c r="P193" s="250"/>
      <c r="Q193" s="250"/>
      <c r="R193" s="250"/>
      <c r="S193" s="250"/>
      <c r="T193" s="251"/>
      <c r="AT193" s="252" t="s">
        <v>130</v>
      </c>
      <c r="AU193" s="252" t="s">
        <v>84</v>
      </c>
      <c r="AV193" s="13" t="s">
        <v>84</v>
      </c>
      <c r="AW193" s="13" t="s">
        <v>34</v>
      </c>
      <c r="AX193" s="13" t="s">
        <v>77</v>
      </c>
      <c r="AY193" s="252" t="s">
        <v>115</v>
      </c>
    </row>
    <row r="194" s="13" customFormat="1">
      <c r="B194" s="242"/>
      <c r="C194" s="243"/>
      <c r="D194" s="229" t="s">
        <v>130</v>
      </c>
      <c r="E194" s="244" t="s">
        <v>1</v>
      </c>
      <c r="F194" s="245" t="s">
        <v>259</v>
      </c>
      <c r="G194" s="243"/>
      <c r="H194" s="246">
        <v>3</v>
      </c>
      <c r="I194" s="247"/>
      <c r="J194" s="243"/>
      <c r="K194" s="243"/>
      <c r="L194" s="248"/>
      <c r="M194" s="249"/>
      <c r="N194" s="250"/>
      <c r="O194" s="250"/>
      <c r="P194" s="250"/>
      <c r="Q194" s="250"/>
      <c r="R194" s="250"/>
      <c r="S194" s="250"/>
      <c r="T194" s="251"/>
      <c r="AT194" s="252" t="s">
        <v>130</v>
      </c>
      <c r="AU194" s="252" t="s">
        <v>84</v>
      </c>
      <c r="AV194" s="13" t="s">
        <v>84</v>
      </c>
      <c r="AW194" s="13" t="s">
        <v>34</v>
      </c>
      <c r="AX194" s="13" t="s">
        <v>77</v>
      </c>
      <c r="AY194" s="252" t="s">
        <v>115</v>
      </c>
    </row>
    <row r="195" s="13" customFormat="1">
      <c r="B195" s="242"/>
      <c r="C195" s="243"/>
      <c r="D195" s="229" t="s">
        <v>130</v>
      </c>
      <c r="E195" s="244" t="s">
        <v>1</v>
      </c>
      <c r="F195" s="245" t="s">
        <v>260</v>
      </c>
      <c r="G195" s="243"/>
      <c r="H195" s="246">
        <v>2.7000000000000002</v>
      </c>
      <c r="I195" s="247"/>
      <c r="J195" s="243"/>
      <c r="K195" s="243"/>
      <c r="L195" s="248"/>
      <c r="M195" s="249"/>
      <c r="N195" s="250"/>
      <c r="O195" s="250"/>
      <c r="P195" s="250"/>
      <c r="Q195" s="250"/>
      <c r="R195" s="250"/>
      <c r="S195" s="250"/>
      <c r="T195" s="251"/>
      <c r="AT195" s="252" t="s">
        <v>130</v>
      </c>
      <c r="AU195" s="252" t="s">
        <v>84</v>
      </c>
      <c r="AV195" s="13" t="s">
        <v>84</v>
      </c>
      <c r="AW195" s="13" t="s">
        <v>34</v>
      </c>
      <c r="AX195" s="13" t="s">
        <v>77</v>
      </c>
      <c r="AY195" s="252" t="s">
        <v>115</v>
      </c>
    </row>
    <row r="196" s="13" customFormat="1">
      <c r="B196" s="242"/>
      <c r="C196" s="243"/>
      <c r="D196" s="229" t="s">
        <v>130</v>
      </c>
      <c r="E196" s="244" t="s">
        <v>1</v>
      </c>
      <c r="F196" s="245" t="s">
        <v>261</v>
      </c>
      <c r="G196" s="243"/>
      <c r="H196" s="246">
        <v>3.5</v>
      </c>
      <c r="I196" s="247"/>
      <c r="J196" s="243"/>
      <c r="K196" s="243"/>
      <c r="L196" s="248"/>
      <c r="M196" s="249"/>
      <c r="N196" s="250"/>
      <c r="O196" s="250"/>
      <c r="P196" s="250"/>
      <c r="Q196" s="250"/>
      <c r="R196" s="250"/>
      <c r="S196" s="250"/>
      <c r="T196" s="251"/>
      <c r="AT196" s="252" t="s">
        <v>130</v>
      </c>
      <c r="AU196" s="252" t="s">
        <v>84</v>
      </c>
      <c r="AV196" s="13" t="s">
        <v>84</v>
      </c>
      <c r="AW196" s="13" t="s">
        <v>34</v>
      </c>
      <c r="AX196" s="13" t="s">
        <v>77</v>
      </c>
      <c r="AY196" s="252" t="s">
        <v>115</v>
      </c>
    </row>
    <row r="197" s="13" customFormat="1">
      <c r="B197" s="242"/>
      <c r="C197" s="243"/>
      <c r="D197" s="229" t="s">
        <v>130</v>
      </c>
      <c r="E197" s="244" t="s">
        <v>1</v>
      </c>
      <c r="F197" s="245" t="s">
        <v>262</v>
      </c>
      <c r="G197" s="243"/>
      <c r="H197" s="246">
        <v>2.5</v>
      </c>
      <c r="I197" s="247"/>
      <c r="J197" s="243"/>
      <c r="K197" s="243"/>
      <c r="L197" s="248"/>
      <c r="M197" s="249"/>
      <c r="N197" s="250"/>
      <c r="O197" s="250"/>
      <c r="P197" s="250"/>
      <c r="Q197" s="250"/>
      <c r="R197" s="250"/>
      <c r="S197" s="250"/>
      <c r="T197" s="251"/>
      <c r="AT197" s="252" t="s">
        <v>130</v>
      </c>
      <c r="AU197" s="252" t="s">
        <v>84</v>
      </c>
      <c r="AV197" s="13" t="s">
        <v>84</v>
      </c>
      <c r="AW197" s="13" t="s">
        <v>34</v>
      </c>
      <c r="AX197" s="13" t="s">
        <v>77</v>
      </c>
      <c r="AY197" s="252" t="s">
        <v>115</v>
      </c>
    </row>
    <row r="198" s="13" customFormat="1">
      <c r="B198" s="242"/>
      <c r="C198" s="243"/>
      <c r="D198" s="229" t="s">
        <v>130</v>
      </c>
      <c r="E198" s="244" t="s">
        <v>1</v>
      </c>
      <c r="F198" s="245" t="s">
        <v>263</v>
      </c>
      <c r="G198" s="243"/>
      <c r="H198" s="246">
        <v>1.8</v>
      </c>
      <c r="I198" s="247"/>
      <c r="J198" s="243"/>
      <c r="K198" s="243"/>
      <c r="L198" s="248"/>
      <c r="M198" s="249"/>
      <c r="N198" s="250"/>
      <c r="O198" s="250"/>
      <c r="P198" s="250"/>
      <c r="Q198" s="250"/>
      <c r="R198" s="250"/>
      <c r="S198" s="250"/>
      <c r="T198" s="251"/>
      <c r="AT198" s="252" t="s">
        <v>130</v>
      </c>
      <c r="AU198" s="252" t="s">
        <v>84</v>
      </c>
      <c r="AV198" s="13" t="s">
        <v>84</v>
      </c>
      <c r="AW198" s="13" t="s">
        <v>34</v>
      </c>
      <c r="AX198" s="13" t="s">
        <v>77</v>
      </c>
      <c r="AY198" s="252" t="s">
        <v>115</v>
      </c>
    </row>
    <row r="199" s="13" customFormat="1">
      <c r="B199" s="242"/>
      <c r="C199" s="243"/>
      <c r="D199" s="229" t="s">
        <v>130</v>
      </c>
      <c r="E199" s="244" t="s">
        <v>1</v>
      </c>
      <c r="F199" s="245" t="s">
        <v>264</v>
      </c>
      <c r="G199" s="243"/>
      <c r="H199" s="246">
        <v>44</v>
      </c>
      <c r="I199" s="247"/>
      <c r="J199" s="243"/>
      <c r="K199" s="243"/>
      <c r="L199" s="248"/>
      <c r="M199" s="249"/>
      <c r="N199" s="250"/>
      <c r="O199" s="250"/>
      <c r="P199" s="250"/>
      <c r="Q199" s="250"/>
      <c r="R199" s="250"/>
      <c r="S199" s="250"/>
      <c r="T199" s="251"/>
      <c r="AT199" s="252" t="s">
        <v>130</v>
      </c>
      <c r="AU199" s="252" t="s">
        <v>84</v>
      </c>
      <c r="AV199" s="13" t="s">
        <v>84</v>
      </c>
      <c r="AW199" s="13" t="s">
        <v>34</v>
      </c>
      <c r="AX199" s="13" t="s">
        <v>77</v>
      </c>
      <c r="AY199" s="252" t="s">
        <v>115</v>
      </c>
    </row>
    <row r="200" s="13" customFormat="1">
      <c r="B200" s="242"/>
      <c r="C200" s="243"/>
      <c r="D200" s="229" t="s">
        <v>130</v>
      </c>
      <c r="E200" s="244" t="s">
        <v>1</v>
      </c>
      <c r="F200" s="245" t="s">
        <v>265</v>
      </c>
      <c r="G200" s="243"/>
      <c r="H200" s="246">
        <v>68.400000000000006</v>
      </c>
      <c r="I200" s="247"/>
      <c r="J200" s="243"/>
      <c r="K200" s="243"/>
      <c r="L200" s="248"/>
      <c r="M200" s="249"/>
      <c r="N200" s="250"/>
      <c r="O200" s="250"/>
      <c r="P200" s="250"/>
      <c r="Q200" s="250"/>
      <c r="R200" s="250"/>
      <c r="S200" s="250"/>
      <c r="T200" s="251"/>
      <c r="AT200" s="252" t="s">
        <v>130</v>
      </c>
      <c r="AU200" s="252" t="s">
        <v>84</v>
      </c>
      <c r="AV200" s="13" t="s">
        <v>84</v>
      </c>
      <c r="AW200" s="13" t="s">
        <v>34</v>
      </c>
      <c r="AX200" s="13" t="s">
        <v>77</v>
      </c>
      <c r="AY200" s="252" t="s">
        <v>115</v>
      </c>
    </row>
    <row r="201" s="13" customFormat="1">
      <c r="B201" s="242"/>
      <c r="C201" s="243"/>
      <c r="D201" s="229" t="s">
        <v>130</v>
      </c>
      <c r="E201" s="244" t="s">
        <v>1</v>
      </c>
      <c r="F201" s="245" t="s">
        <v>266</v>
      </c>
      <c r="G201" s="243"/>
      <c r="H201" s="246">
        <v>2.625</v>
      </c>
      <c r="I201" s="247"/>
      <c r="J201" s="243"/>
      <c r="K201" s="243"/>
      <c r="L201" s="248"/>
      <c r="M201" s="249"/>
      <c r="N201" s="250"/>
      <c r="O201" s="250"/>
      <c r="P201" s="250"/>
      <c r="Q201" s="250"/>
      <c r="R201" s="250"/>
      <c r="S201" s="250"/>
      <c r="T201" s="251"/>
      <c r="AT201" s="252" t="s">
        <v>130</v>
      </c>
      <c r="AU201" s="252" t="s">
        <v>84</v>
      </c>
      <c r="AV201" s="13" t="s">
        <v>84</v>
      </c>
      <c r="AW201" s="13" t="s">
        <v>34</v>
      </c>
      <c r="AX201" s="13" t="s">
        <v>77</v>
      </c>
      <c r="AY201" s="252" t="s">
        <v>115</v>
      </c>
    </row>
    <row r="202" s="13" customFormat="1">
      <c r="B202" s="242"/>
      <c r="C202" s="243"/>
      <c r="D202" s="229" t="s">
        <v>130</v>
      </c>
      <c r="E202" s="244" t="s">
        <v>1</v>
      </c>
      <c r="F202" s="245" t="s">
        <v>267</v>
      </c>
      <c r="G202" s="243"/>
      <c r="H202" s="246">
        <v>12</v>
      </c>
      <c r="I202" s="247"/>
      <c r="J202" s="243"/>
      <c r="K202" s="243"/>
      <c r="L202" s="248"/>
      <c r="M202" s="249"/>
      <c r="N202" s="250"/>
      <c r="O202" s="250"/>
      <c r="P202" s="250"/>
      <c r="Q202" s="250"/>
      <c r="R202" s="250"/>
      <c r="S202" s="250"/>
      <c r="T202" s="251"/>
      <c r="AT202" s="252" t="s">
        <v>130</v>
      </c>
      <c r="AU202" s="252" t="s">
        <v>84</v>
      </c>
      <c r="AV202" s="13" t="s">
        <v>84</v>
      </c>
      <c r="AW202" s="13" t="s">
        <v>34</v>
      </c>
      <c r="AX202" s="13" t="s">
        <v>77</v>
      </c>
      <c r="AY202" s="252" t="s">
        <v>115</v>
      </c>
    </row>
    <row r="203" s="14" customFormat="1">
      <c r="B203" s="253"/>
      <c r="C203" s="254"/>
      <c r="D203" s="229" t="s">
        <v>130</v>
      </c>
      <c r="E203" s="255" t="s">
        <v>1</v>
      </c>
      <c r="F203" s="256" t="s">
        <v>137</v>
      </c>
      <c r="G203" s="254"/>
      <c r="H203" s="257">
        <v>144.72500000000002</v>
      </c>
      <c r="I203" s="258"/>
      <c r="J203" s="254"/>
      <c r="K203" s="254"/>
      <c r="L203" s="259"/>
      <c r="M203" s="260"/>
      <c r="N203" s="261"/>
      <c r="O203" s="261"/>
      <c r="P203" s="261"/>
      <c r="Q203" s="261"/>
      <c r="R203" s="261"/>
      <c r="S203" s="261"/>
      <c r="T203" s="262"/>
      <c r="AT203" s="263" t="s">
        <v>130</v>
      </c>
      <c r="AU203" s="263" t="s">
        <v>84</v>
      </c>
      <c r="AV203" s="14" t="s">
        <v>121</v>
      </c>
      <c r="AW203" s="14" t="s">
        <v>34</v>
      </c>
      <c r="AX203" s="14" t="s">
        <v>82</v>
      </c>
      <c r="AY203" s="263" t="s">
        <v>115</v>
      </c>
    </row>
    <row r="204" s="1" customFormat="1" ht="24" customHeight="1">
      <c r="B204" s="37"/>
      <c r="C204" s="216" t="s">
        <v>268</v>
      </c>
      <c r="D204" s="216" t="s">
        <v>117</v>
      </c>
      <c r="E204" s="217" t="s">
        <v>269</v>
      </c>
      <c r="F204" s="218" t="s">
        <v>270</v>
      </c>
      <c r="G204" s="219" t="s">
        <v>213</v>
      </c>
      <c r="H204" s="220">
        <v>43.417999999999999</v>
      </c>
      <c r="I204" s="221"/>
      <c r="J204" s="222">
        <f>ROUND(I204*H204,2)</f>
        <v>0</v>
      </c>
      <c r="K204" s="218" t="s">
        <v>128</v>
      </c>
      <c r="L204" s="42"/>
      <c r="M204" s="223" t="s">
        <v>1</v>
      </c>
      <c r="N204" s="224" t="s">
        <v>42</v>
      </c>
      <c r="O204" s="85"/>
      <c r="P204" s="225">
        <f>O204*H204</f>
        <v>0</v>
      </c>
      <c r="Q204" s="225">
        <v>0</v>
      </c>
      <c r="R204" s="225">
        <f>Q204*H204</f>
        <v>0</v>
      </c>
      <c r="S204" s="225">
        <v>0</v>
      </c>
      <c r="T204" s="226">
        <f>S204*H204</f>
        <v>0</v>
      </c>
      <c r="AR204" s="227" t="s">
        <v>121</v>
      </c>
      <c r="AT204" s="227" t="s">
        <v>117</v>
      </c>
      <c r="AU204" s="227" t="s">
        <v>84</v>
      </c>
      <c r="AY204" s="16" t="s">
        <v>115</v>
      </c>
      <c r="BE204" s="228">
        <f>IF(N204="základní",J204,0)</f>
        <v>0</v>
      </c>
      <c r="BF204" s="228">
        <f>IF(N204="snížená",J204,0)</f>
        <v>0</v>
      </c>
      <c r="BG204" s="228">
        <f>IF(N204="zákl. přenesená",J204,0)</f>
        <v>0</v>
      </c>
      <c r="BH204" s="228">
        <f>IF(N204="sníž. přenesená",J204,0)</f>
        <v>0</v>
      </c>
      <c r="BI204" s="228">
        <f>IF(N204="nulová",J204,0)</f>
        <v>0</v>
      </c>
      <c r="BJ204" s="16" t="s">
        <v>82</v>
      </c>
      <c r="BK204" s="228">
        <f>ROUND(I204*H204,2)</f>
        <v>0</v>
      </c>
      <c r="BL204" s="16" t="s">
        <v>121</v>
      </c>
      <c r="BM204" s="227" t="s">
        <v>271</v>
      </c>
    </row>
    <row r="205" s="13" customFormat="1">
      <c r="B205" s="242"/>
      <c r="C205" s="243"/>
      <c r="D205" s="229" t="s">
        <v>130</v>
      </c>
      <c r="E205" s="244" t="s">
        <v>1</v>
      </c>
      <c r="F205" s="245" t="s">
        <v>272</v>
      </c>
      <c r="G205" s="243"/>
      <c r="H205" s="246">
        <v>43.417999999999999</v>
      </c>
      <c r="I205" s="247"/>
      <c r="J205" s="243"/>
      <c r="K205" s="243"/>
      <c r="L205" s="248"/>
      <c r="M205" s="249"/>
      <c r="N205" s="250"/>
      <c r="O205" s="250"/>
      <c r="P205" s="250"/>
      <c r="Q205" s="250"/>
      <c r="R205" s="250"/>
      <c r="S205" s="250"/>
      <c r="T205" s="251"/>
      <c r="AT205" s="252" t="s">
        <v>130</v>
      </c>
      <c r="AU205" s="252" t="s">
        <v>84</v>
      </c>
      <c r="AV205" s="13" t="s">
        <v>84</v>
      </c>
      <c r="AW205" s="13" t="s">
        <v>34</v>
      </c>
      <c r="AX205" s="13" t="s">
        <v>82</v>
      </c>
      <c r="AY205" s="252" t="s">
        <v>115</v>
      </c>
    </row>
    <row r="206" s="1" customFormat="1" ht="36" customHeight="1">
      <c r="B206" s="37"/>
      <c r="C206" s="216" t="s">
        <v>273</v>
      </c>
      <c r="D206" s="216" t="s">
        <v>117</v>
      </c>
      <c r="E206" s="217" t="s">
        <v>274</v>
      </c>
      <c r="F206" s="218" t="s">
        <v>275</v>
      </c>
      <c r="G206" s="219" t="s">
        <v>213</v>
      </c>
      <c r="H206" s="220">
        <v>5.6550000000000002</v>
      </c>
      <c r="I206" s="221"/>
      <c r="J206" s="222">
        <f>ROUND(I206*H206,2)</f>
        <v>0</v>
      </c>
      <c r="K206" s="218" t="s">
        <v>241</v>
      </c>
      <c r="L206" s="42"/>
      <c r="M206" s="223" t="s">
        <v>1</v>
      </c>
      <c r="N206" s="224" t="s">
        <v>42</v>
      </c>
      <c r="O206" s="85"/>
      <c r="P206" s="225">
        <f>O206*H206</f>
        <v>0</v>
      </c>
      <c r="Q206" s="225">
        <v>0</v>
      </c>
      <c r="R206" s="225">
        <f>Q206*H206</f>
        <v>0</v>
      </c>
      <c r="S206" s="225">
        <v>0</v>
      </c>
      <c r="T206" s="226">
        <f>S206*H206</f>
        <v>0</v>
      </c>
      <c r="AR206" s="227" t="s">
        <v>121</v>
      </c>
      <c r="AT206" s="227" t="s">
        <v>117</v>
      </c>
      <c r="AU206" s="227" t="s">
        <v>84</v>
      </c>
      <c r="AY206" s="16" t="s">
        <v>115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16" t="s">
        <v>82</v>
      </c>
      <c r="BK206" s="228">
        <f>ROUND(I206*H206,2)</f>
        <v>0</v>
      </c>
      <c r="BL206" s="16" t="s">
        <v>121</v>
      </c>
      <c r="BM206" s="227" t="s">
        <v>276</v>
      </c>
    </row>
    <row r="207" s="1" customFormat="1">
      <c r="B207" s="37"/>
      <c r="C207" s="38"/>
      <c r="D207" s="229" t="s">
        <v>123</v>
      </c>
      <c r="E207" s="38"/>
      <c r="F207" s="230" t="s">
        <v>277</v>
      </c>
      <c r="G207" s="38"/>
      <c r="H207" s="38"/>
      <c r="I207" s="132"/>
      <c r="J207" s="38"/>
      <c r="K207" s="38"/>
      <c r="L207" s="42"/>
      <c r="M207" s="231"/>
      <c r="N207" s="85"/>
      <c r="O207" s="85"/>
      <c r="P207" s="85"/>
      <c r="Q207" s="85"/>
      <c r="R207" s="85"/>
      <c r="S207" s="85"/>
      <c r="T207" s="86"/>
      <c r="AT207" s="16" t="s">
        <v>123</v>
      </c>
      <c r="AU207" s="16" t="s">
        <v>84</v>
      </c>
    </row>
    <row r="208" s="13" customFormat="1">
      <c r="B208" s="242"/>
      <c r="C208" s="243"/>
      <c r="D208" s="229" t="s">
        <v>130</v>
      </c>
      <c r="E208" s="244" t="s">
        <v>1</v>
      </c>
      <c r="F208" s="245" t="s">
        <v>278</v>
      </c>
      <c r="G208" s="243"/>
      <c r="H208" s="246">
        <v>5.6550000000000002</v>
      </c>
      <c r="I208" s="247"/>
      <c r="J208" s="243"/>
      <c r="K208" s="243"/>
      <c r="L208" s="248"/>
      <c r="M208" s="249"/>
      <c r="N208" s="250"/>
      <c r="O208" s="250"/>
      <c r="P208" s="250"/>
      <c r="Q208" s="250"/>
      <c r="R208" s="250"/>
      <c r="S208" s="250"/>
      <c r="T208" s="251"/>
      <c r="AT208" s="252" t="s">
        <v>130</v>
      </c>
      <c r="AU208" s="252" t="s">
        <v>84</v>
      </c>
      <c r="AV208" s="13" t="s">
        <v>84</v>
      </c>
      <c r="AW208" s="13" t="s">
        <v>34</v>
      </c>
      <c r="AX208" s="13" t="s">
        <v>82</v>
      </c>
      <c r="AY208" s="252" t="s">
        <v>115</v>
      </c>
    </row>
    <row r="209" s="1" customFormat="1" ht="48" customHeight="1">
      <c r="B209" s="37"/>
      <c r="C209" s="216" t="s">
        <v>279</v>
      </c>
      <c r="D209" s="216" t="s">
        <v>117</v>
      </c>
      <c r="E209" s="217" t="s">
        <v>280</v>
      </c>
      <c r="F209" s="218" t="s">
        <v>281</v>
      </c>
      <c r="G209" s="219" t="s">
        <v>213</v>
      </c>
      <c r="H209" s="220">
        <v>1.6970000000000001</v>
      </c>
      <c r="I209" s="221"/>
      <c r="J209" s="222">
        <f>ROUND(I209*H209,2)</f>
        <v>0</v>
      </c>
      <c r="K209" s="218" t="s">
        <v>241</v>
      </c>
      <c r="L209" s="42"/>
      <c r="M209" s="223" t="s">
        <v>1</v>
      </c>
      <c r="N209" s="224" t="s">
        <v>42</v>
      </c>
      <c r="O209" s="85"/>
      <c r="P209" s="225">
        <f>O209*H209</f>
        <v>0</v>
      </c>
      <c r="Q209" s="225">
        <v>0</v>
      </c>
      <c r="R209" s="225">
        <f>Q209*H209</f>
        <v>0</v>
      </c>
      <c r="S209" s="225">
        <v>0</v>
      </c>
      <c r="T209" s="226">
        <f>S209*H209</f>
        <v>0</v>
      </c>
      <c r="AR209" s="227" t="s">
        <v>121</v>
      </c>
      <c r="AT209" s="227" t="s">
        <v>117</v>
      </c>
      <c r="AU209" s="227" t="s">
        <v>84</v>
      </c>
      <c r="AY209" s="16" t="s">
        <v>115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16" t="s">
        <v>82</v>
      </c>
      <c r="BK209" s="228">
        <f>ROUND(I209*H209,2)</f>
        <v>0</v>
      </c>
      <c r="BL209" s="16" t="s">
        <v>121</v>
      </c>
      <c r="BM209" s="227" t="s">
        <v>282</v>
      </c>
    </row>
    <row r="210" s="13" customFormat="1">
      <c r="B210" s="242"/>
      <c r="C210" s="243"/>
      <c r="D210" s="229" t="s">
        <v>130</v>
      </c>
      <c r="E210" s="244" t="s">
        <v>1</v>
      </c>
      <c r="F210" s="245" t="s">
        <v>283</v>
      </c>
      <c r="G210" s="243"/>
      <c r="H210" s="246">
        <v>1.6970000000000001</v>
      </c>
      <c r="I210" s="247"/>
      <c r="J210" s="243"/>
      <c r="K210" s="243"/>
      <c r="L210" s="248"/>
      <c r="M210" s="249"/>
      <c r="N210" s="250"/>
      <c r="O210" s="250"/>
      <c r="P210" s="250"/>
      <c r="Q210" s="250"/>
      <c r="R210" s="250"/>
      <c r="S210" s="250"/>
      <c r="T210" s="251"/>
      <c r="AT210" s="252" t="s">
        <v>130</v>
      </c>
      <c r="AU210" s="252" t="s">
        <v>84</v>
      </c>
      <c r="AV210" s="13" t="s">
        <v>84</v>
      </c>
      <c r="AW210" s="13" t="s">
        <v>34</v>
      </c>
      <c r="AX210" s="13" t="s">
        <v>82</v>
      </c>
      <c r="AY210" s="252" t="s">
        <v>115</v>
      </c>
    </row>
    <row r="211" s="1" customFormat="1" ht="36" customHeight="1">
      <c r="B211" s="37"/>
      <c r="C211" s="216" t="s">
        <v>284</v>
      </c>
      <c r="D211" s="216" t="s">
        <v>117</v>
      </c>
      <c r="E211" s="217" t="s">
        <v>285</v>
      </c>
      <c r="F211" s="218" t="s">
        <v>286</v>
      </c>
      <c r="G211" s="219" t="s">
        <v>141</v>
      </c>
      <c r="H211" s="220">
        <v>29</v>
      </c>
      <c r="I211" s="221"/>
      <c r="J211" s="222">
        <f>ROUND(I211*H211,2)</f>
        <v>0</v>
      </c>
      <c r="K211" s="218" t="s">
        <v>241</v>
      </c>
      <c r="L211" s="42"/>
      <c r="M211" s="223" t="s">
        <v>1</v>
      </c>
      <c r="N211" s="224" t="s">
        <v>42</v>
      </c>
      <c r="O211" s="85"/>
      <c r="P211" s="225">
        <f>O211*H211</f>
        <v>0</v>
      </c>
      <c r="Q211" s="225">
        <v>0</v>
      </c>
      <c r="R211" s="225">
        <f>Q211*H211</f>
        <v>0</v>
      </c>
      <c r="S211" s="225">
        <v>0</v>
      </c>
      <c r="T211" s="226">
        <f>S211*H211</f>
        <v>0</v>
      </c>
      <c r="AR211" s="227" t="s">
        <v>121</v>
      </c>
      <c r="AT211" s="227" t="s">
        <v>117</v>
      </c>
      <c r="AU211" s="227" t="s">
        <v>84</v>
      </c>
      <c r="AY211" s="16" t="s">
        <v>115</v>
      </c>
      <c r="BE211" s="228">
        <f>IF(N211="základní",J211,0)</f>
        <v>0</v>
      </c>
      <c r="BF211" s="228">
        <f>IF(N211="snížená",J211,0)</f>
        <v>0</v>
      </c>
      <c r="BG211" s="228">
        <f>IF(N211="zákl. přenesená",J211,0)</f>
        <v>0</v>
      </c>
      <c r="BH211" s="228">
        <f>IF(N211="sníž. přenesená",J211,0)</f>
        <v>0</v>
      </c>
      <c r="BI211" s="228">
        <f>IF(N211="nulová",J211,0)</f>
        <v>0</v>
      </c>
      <c r="BJ211" s="16" t="s">
        <v>82</v>
      </c>
      <c r="BK211" s="228">
        <f>ROUND(I211*H211,2)</f>
        <v>0</v>
      </c>
      <c r="BL211" s="16" t="s">
        <v>121</v>
      </c>
      <c r="BM211" s="227" t="s">
        <v>287</v>
      </c>
    </row>
    <row r="212" s="1" customFormat="1" ht="36" customHeight="1">
      <c r="B212" s="37"/>
      <c r="C212" s="216" t="s">
        <v>288</v>
      </c>
      <c r="D212" s="216" t="s">
        <v>117</v>
      </c>
      <c r="E212" s="217" t="s">
        <v>289</v>
      </c>
      <c r="F212" s="218" t="s">
        <v>290</v>
      </c>
      <c r="G212" s="219" t="s">
        <v>141</v>
      </c>
      <c r="H212" s="220">
        <v>46</v>
      </c>
      <c r="I212" s="221"/>
      <c r="J212" s="222">
        <f>ROUND(I212*H212,2)</f>
        <v>0</v>
      </c>
      <c r="K212" s="218" t="s">
        <v>241</v>
      </c>
      <c r="L212" s="42"/>
      <c r="M212" s="223" t="s">
        <v>1</v>
      </c>
      <c r="N212" s="224" t="s">
        <v>42</v>
      </c>
      <c r="O212" s="85"/>
      <c r="P212" s="225">
        <f>O212*H212</f>
        <v>0</v>
      </c>
      <c r="Q212" s="225">
        <v>0</v>
      </c>
      <c r="R212" s="225">
        <f>Q212*H212</f>
        <v>0</v>
      </c>
      <c r="S212" s="225">
        <v>0</v>
      </c>
      <c r="T212" s="226">
        <f>S212*H212</f>
        <v>0</v>
      </c>
      <c r="AR212" s="227" t="s">
        <v>121</v>
      </c>
      <c r="AT212" s="227" t="s">
        <v>117</v>
      </c>
      <c r="AU212" s="227" t="s">
        <v>84</v>
      </c>
      <c r="AY212" s="16" t="s">
        <v>115</v>
      </c>
      <c r="BE212" s="228">
        <f>IF(N212="základní",J212,0)</f>
        <v>0</v>
      </c>
      <c r="BF212" s="228">
        <f>IF(N212="snížená",J212,0)</f>
        <v>0</v>
      </c>
      <c r="BG212" s="228">
        <f>IF(N212="zákl. přenesená",J212,0)</f>
        <v>0</v>
      </c>
      <c r="BH212" s="228">
        <f>IF(N212="sníž. přenesená",J212,0)</f>
        <v>0</v>
      </c>
      <c r="BI212" s="228">
        <f>IF(N212="nulová",J212,0)</f>
        <v>0</v>
      </c>
      <c r="BJ212" s="16" t="s">
        <v>82</v>
      </c>
      <c r="BK212" s="228">
        <f>ROUND(I212*H212,2)</f>
        <v>0</v>
      </c>
      <c r="BL212" s="16" t="s">
        <v>121</v>
      </c>
      <c r="BM212" s="227" t="s">
        <v>291</v>
      </c>
    </row>
    <row r="213" s="13" customFormat="1">
      <c r="B213" s="242"/>
      <c r="C213" s="243"/>
      <c r="D213" s="229" t="s">
        <v>130</v>
      </c>
      <c r="E213" s="244" t="s">
        <v>1</v>
      </c>
      <c r="F213" s="245" t="s">
        <v>292</v>
      </c>
      <c r="G213" s="243"/>
      <c r="H213" s="246">
        <v>46</v>
      </c>
      <c r="I213" s="247"/>
      <c r="J213" s="243"/>
      <c r="K213" s="243"/>
      <c r="L213" s="248"/>
      <c r="M213" s="249"/>
      <c r="N213" s="250"/>
      <c r="O213" s="250"/>
      <c r="P213" s="250"/>
      <c r="Q213" s="250"/>
      <c r="R213" s="250"/>
      <c r="S213" s="250"/>
      <c r="T213" s="251"/>
      <c r="AT213" s="252" t="s">
        <v>130</v>
      </c>
      <c r="AU213" s="252" t="s">
        <v>84</v>
      </c>
      <c r="AV213" s="13" t="s">
        <v>84</v>
      </c>
      <c r="AW213" s="13" t="s">
        <v>34</v>
      </c>
      <c r="AX213" s="13" t="s">
        <v>82</v>
      </c>
      <c r="AY213" s="252" t="s">
        <v>115</v>
      </c>
    </row>
    <row r="214" s="1" customFormat="1" ht="48" customHeight="1">
      <c r="B214" s="37"/>
      <c r="C214" s="216" t="s">
        <v>293</v>
      </c>
      <c r="D214" s="216" t="s">
        <v>117</v>
      </c>
      <c r="E214" s="217" t="s">
        <v>294</v>
      </c>
      <c r="F214" s="218" t="s">
        <v>295</v>
      </c>
      <c r="G214" s="219" t="s">
        <v>141</v>
      </c>
      <c r="H214" s="220">
        <v>29</v>
      </c>
      <c r="I214" s="221"/>
      <c r="J214" s="222">
        <f>ROUND(I214*H214,2)</f>
        <v>0</v>
      </c>
      <c r="K214" s="218" t="s">
        <v>241</v>
      </c>
      <c r="L214" s="42"/>
      <c r="M214" s="223" t="s">
        <v>1</v>
      </c>
      <c r="N214" s="224" t="s">
        <v>42</v>
      </c>
      <c r="O214" s="85"/>
      <c r="P214" s="225">
        <f>O214*H214</f>
        <v>0</v>
      </c>
      <c r="Q214" s="225">
        <v>0</v>
      </c>
      <c r="R214" s="225">
        <f>Q214*H214</f>
        <v>0</v>
      </c>
      <c r="S214" s="225">
        <v>0</v>
      </c>
      <c r="T214" s="226">
        <f>S214*H214</f>
        <v>0</v>
      </c>
      <c r="AR214" s="227" t="s">
        <v>121</v>
      </c>
      <c r="AT214" s="227" t="s">
        <v>117</v>
      </c>
      <c r="AU214" s="227" t="s">
        <v>84</v>
      </c>
      <c r="AY214" s="16" t="s">
        <v>115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16" t="s">
        <v>82</v>
      </c>
      <c r="BK214" s="228">
        <f>ROUND(I214*H214,2)</f>
        <v>0</v>
      </c>
      <c r="BL214" s="16" t="s">
        <v>121</v>
      </c>
      <c r="BM214" s="227" t="s">
        <v>296</v>
      </c>
    </row>
    <row r="215" s="1" customFormat="1">
      <c r="B215" s="37"/>
      <c r="C215" s="38"/>
      <c r="D215" s="229" t="s">
        <v>123</v>
      </c>
      <c r="E215" s="38"/>
      <c r="F215" s="230" t="s">
        <v>297</v>
      </c>
      <c r="G215" s="38"/>
      <c r="H215" s="38"/>
      <c r="I215" s="132"/>
      <c r="J215" s="38"/>
      <c r="K215" s="38"/>
      <c r="L215" s="42"/>
      <c r="M215" s="231"/>
      <c r="N215" s="85"/>
      <c r="O215" s="85"/>
      <c r="P215" s="85"/>
      <c r="Q215" s="85"/>
      <c r="R215" s="85"/>
      <c r="S215" s="85"/>
      <c r="T215" s="86"/>
      <c r="AT215" s="16" t="s">
        <v>123</v>
      </c>
      <c r="AU215" s="16" t="s">
        <v>84</v>
      </c>
    </row>
    <row r="216" s="1" customFormat="1" ht="48" customHeight="1">
      <c r="B216" s="37"/>
      <c r="C216" s="216" t="s">
        <v>298</v>
      </c>
      <c r="D216" s="216" t="s">
        <v>117</v>
      </c>
      <c r="E216" s="217" t="s">
        <v>299</v>
      </c>
      <c r="F216" s="218" t="s">
        <v>300</v>
      </c>
      <c r="G216" s="219" t="s">
        <v>141</v>
      </c>
      <c r="H216" s="220">
        <v>46</v>
      </c>
      <c r="I216" s="221"/>
      <c r="J216" s="222">
        <f>ROUND(I216*H216,2)</f>
        <v>0</v>
      </c>
      <c r="K216" s="218" t="s">
        <v>241</v>
      </c>
      <c r="L216" s="42"/>
      <c r="M216" s="223" t="s">
        <v>1</v>
      </c>
      <c r="N216" s="224" t="s">
        <v>42</v>
      </c>
      <c r="O216" s="85"/>
      <c r="P216" s="225">
        <f>O216*H216</f>
        <v>0</v>
      </c>
      <c r="Q216" s="225">
        <v>0</v>
      </c>
      <c r="R216" s="225">
        <f>Q216*H216</f>
        <v>0</v>
      </c>
      <c r="S216" s="225">
        <v>0</v>
      </c>
      <c r="T216" s="226">
        <f>S216*H216</f>
        <v>0</v>
      </c>
      <c r="AR216" s="227" t="s">
        <v>121</v>
      </c>
      <c r="AT216" s="227" t="s">
        <v>117</v>
      </c>
      <c r="AU216" s="227" t="s">
        <v>84</v>
      </c>
      <c r="AY216" s="16" t="s">
        <v>115</v>
      </c>
      <c r="BE216" s="228">
        <f>IF(N216="základní",J216,0)</f>
        <v>0</v>
      </c>
      <c r="BF216" s="228">
        <f>IF(N216="snížená",J216,0)</f>
        <v>0</v>
      </c>
      <c r="BG216" s="228">
        <f>IF(N216="zákl. přenesená",J216,0)</f>
        <v>0</v>
      </c>
      <c r="BH216" s="228">
        <f>IF(N216="sníž. přenesená",J216,0)</f>
        <v>0</v>
      </c>
      <c r="BI216" s="228">
        <f>IF(N216="nulová",J216,0)</f>
        <v>0</v>
      </c>
      <c r="BJ216" s="16" t="s">
        <v>82</v>
      </c>
      <c r="BK216" s="228">
        <f>ROUND(I216*H216,2)</f>
        <v>0</v>
      </c>
      <c r="BL216" s="16" t="s">
        <v>121</v>
      </c>
      <c r="BM216" s="227" t="s">
        <v>301</v>
      </c>
    </row>
    <row r="217" s="1" customFormat="1">
      <c r="B217" s="37"/>
      <c r="C217" s="38"/>
      <c r="D217" s="229" t="s">
        <v>123</v>
      </c>
      <c r="E217" s="38"/>
      <c r="F217" s="230" t="s">
        <v>297</v>
      </c>
      <c r="G217" s="38"/>
      <c r="H217" s="38"/>
      <c r="I217" s="132"/>
      <c r="J217" s="38"/>
      <c r="K217" s="38"/>
      <c r="L217" s="42"/>
      <c r="M217" s="231"/>
      <c r="N217" s="85"/>
      <c r="O217" s="85"/>
      <c r="P217" s="85"/>
      <c r="Q217" s="85"/>
      <c r="R217" s="85"/>
      <c r="S217" s="85"/>
      <c r="T217" s="86"/>
      <c r="AT217" s="16" t="s">
        <v>123</v>
      </c>
      <c r="AU217" s="16" t="s">
        <v>84</v>
      </c>
    </row>
    <row r="218" s="1" customFormat="1" ht="60" customHeight="1">
      <c r="B218" s="37"/>
      <c r="C218" s="216" t="s">
        <v>302</v>
      </c>
      <c r="D218" s="216" t="s">
        <v>117</v>
      </c>
      <c r="E218" s="217" t="s">
        <v>303</v>
      </c>
      <c r="F218" s="218" t="s">
        <v>304</v>
      </c>
      <c r="G218" s="219" t="s">
        <v>213</v>
      </c>
      <c r="H218" s="220">
        <v>156.17400000000001</v>
      </c>
      <c r="I218" s="221"/>
      <c r="J218" s="222">
        <f>ROUND(I218*H218,2)</f>
        <v>0</v>
      </c>
      <c r="K218" s="218" t="s">
        <v>128</v>
      </c>
      <c r="L218" s="42"/>
      <c r="M218" s="223" t="s">
        <v>1</v>
      </c>
      <c r="N218" s="224" t="s">
        <v>42</v>
      </c>
      <c r="O218" s="85"/>
      <c r="P218" s="225">
        <f>O218*H218</f>
        <v>0</v>
      </c>
      <c r="Q218" s="225">
        <v>0</v>
      </c>
      <c r="R218" s="225">
        <f>Q218*H218</f>
        <v>0</v>
      </c>
      <c r="S218" s="225">
        <v>0</v>
      </c>
      <c r="T218" s="226">
        <f>S218*H218</f>
        <v>0</v>
      </c>
      <c r="AR218" s="227" t="s">
        <v>121</v>
      </c>
      <c r="AT218" s="227" t="s">
        <v>117</v>
      </c>
      <c r="AU218" s="227" t="s">
        <v>84</v>
      </c>
      <c r="AY218" s="16" t="s">
        <v>115</v>
      </c>
      <c r="BE218" s="228">
        <f>IF(N218="základní",J218,0)</f>
        <v>0</v>
      </c>
      <c r="BF218" s="228">
        <f>IF(N218="snížená",J218,0)</f>
        <v>0</v>
      </c>
      <c r="BG218" s="228">
        <f>IF(N218="zákl. přenesená",J218,0)</f>
        <v>0</v>
      </c>
      <c r="BH218" s="228">
        <f>IF(N218="sníž. přenesená",J218,0)</f>
        <v>0</v>
      </c>
      <c r="BI218" s="228">
        <f>IF(N218="nulová",J218,0)</f>
        <v>0</v>
      </c>
      <c r="BJ218" s="16" t="s">
        <v>82</v>
      </c>
      <c r="BK218" s="228">
        <f>ROUND(I218*H218,2)</f>
        <v>0</v>
      </c>
      <c r="BL218" s="16" t="s">
        <v>121</v>
      </c>
      <c r="BM218" s="227" t="s">
        <v>305</v>
      </c>
    </row>
    <row r="219" s="1" customFormat="1">
      <c r="B219" s="37"/>
      <c r="C219" s="38"/>
      <c r="D219" s="229" t="s">
        <v>123</v>
      </c>
      <c r="E219" s="38"/>
      <c r="F219" s="230" t="s">
        <v>297</v>
      </c>
      <c r="G219" s="38"/>
      <c r="H219" s="38"/>
      <c r="I219" s="132"/>
      <c r="J219" s="38"/>
      <c r="K219" s="38"/>
      <c r="L219" s="42"/>
      <c r="M219" s="231"/>
      <c r="N219" s="85"/>
      <c r="O219" s="85"/>
      <c r="P219" s="85"/>
      <c r="Q219" s="85"/>
      <c r="R219" s="85"/>
      <c r="S219" s="85"/>
      <c r="T219" s="86"/>
      <c r="AT219" s="16" t="s">
        <v>123</v>
      </c>
      <c r="AU219" s="16" t="s">
        <v>84</v>
      </c>
    </row>
    <row r="220" s="13" customFormat="1">
      <c r="B220" s="242"/>
      <c r="C220" s="243"/>
      <c r="D220" s="229" t="s">
        <v>130</v>
      </c>
      <c r="E220" s="244" t="s">
        <v>1</v>
      </c>
      <c r="F220" s="245" t="s">
        <v>306</v>
      </c>
      <c r="G220" s="243"/>
      <c r="H220" s="246">
        <v>156.17400000000001</v>
      </c>
      <c r="I220" s="247"/>
      <c r="J220" s="243"/>
      <c r="K220" s="243"/>
      <c r="L220" s="248"/>
      <c r="M220" s="249"/>
      <c r="N220" s="250"/>
      <c r="O220" s="250"/>
      <c r="P220" s="250"/>
      <c r="Q220" s="250"/>
      <c r="R220" s="250"/>
      <c r="S220" s="250"/>
      <c r="T220" s="251"/>
      <c r="AT220" s="252" t="s">
        <v>130</v>
      </c>
      <c r="AU220" s="252" t="s">
        <v>84</v>
      </c>
      <c r="AV220" s="13" t="s">
        <v>84</v>
      </c>
      <c r="AW220" s="13" t="s">
        <v>34</v>
      </c>
      <c r="AX220" s="13" t="s">
        <v>82</v>
      </c>
      <c r="AY220" s="252" t="s">
        <v>115</v>
      </c>
    </row>
    <row r="221" s="1" customFormat="1" ht="36" customHeight="1">
      <c r="B221" s="37"/>
      <c r="C221" s="216" t="s">
        <v>307</v>
      </c>
      <c r="D221" s="216" t="s">
        <v>117</v>
      </c>
      <c r="E221" s="217" t="s">
        <v>308</v>
      </c>
      <c r="F221" s="218" t="s">
        <v>309</v>
      </c>
      <c r="G221" s="219" t="s">
        <v>213</v>
      </c>
      <c r="H221" s="220">
        <v>159.72499999999999</v>
      </c>
      <c r="I221" s="221"/>
      <c r="J221" s="222">
        <f>ROUND(I221*H221,2)</f>
        <v>0</v>
      </c>
      <c r="K221" s="218" t="s">
        <v>128</v>
      </c>
      <c r="L221" s="42"/>
      <c r="M221" s="223" t="s">
        <v>1</v>
      </c>
      <c r="N221" s="224" t="s">
        <v>42</v>
      </c>
      <c r="O221" s="85"/>
      <c r="P221" s="225">
        <f>O221*H221</f>
        <v>0</v>
      </c>
      <c r="Q221" s="225">
        <v>0</v>
      </c>
      <c r="R221" s="225">
        <f>Q221*H221</f>
        <v>0</v>
      </c>
      <c r="S221" s="225">
        <v>0</v>
      </c>
      <c r="T221" s="226">
        <f>S221*H221</f>
        <v>0</v>
      </c>
      <c r="AR221" s="227" t="s">
        <v>121</v>
      </c>
      <c r="AT221" s="227" t="s">
        <v>117</v>
      </c>
      <c r="AU221" s="227" t="s">
        <v>84</v>
      </c>
      <c r="AY221" s="16" t="s">
        <v>115</v>
      </c>
      <c r="BE221" s="228">
        <f>IF(N221="základní",J221,0)</f>
        <v>0</v>
      </c>
      <c r="BF221" s="228">
        <f>IF(N221="snížená",J221,0)</f>
        <v>0</v>
      </c>
      <c r="BG221" s="228">
        <f>IF(N221="zákl. přenesená",J221,0)</f>
        <v>0</v>
      </c>
      <c r="BH221" s="228">
        <f>IF(N221="sníž. přenesená",J221,0)</f>
        <v>0</v>
      </c>
      <c r="BI221" s="228">
        <f>IF(N221="nulová",J221,0)</f>
        <v>0</v>
      </c>
      <c r="BJ221" s="16" t="s">
        <v>82</v>
      </c>
      <c r="BK221" s="228">
        <f>ROUND(I221*H221,2)</f>
        <v>0</v>
      </c>
      <c r="BL221" s="16" t="s">
        <v>121</v>
      </c>
      <c r="BM221" s="227" t="s">
        <v>310</v>
      </c>
    </row>
    <row r="222" s="12" customFormat="1">
      <c r="B222" s="232"/>
      <c r="C222" s="233"/>
      <c r="D222" s="229" t="s">
        <v>130</v>
      </c>
      <c r="E222" s="234" t="s">
        <v>1</v>
      </c>
      <c r="F222" s="235" t="s">
        <v>311</v>
      </c>
      <c r="G222" s="233"/>
      <c r="H222" s="234" t="s">
        <v>1</v>
      </c>
      <c r="I222" s="236"/>
      <c r="J222" s="233"/>
      <c r="K222" s="233"/>
      <c r="L222" s="237"/>
      <c r="M222" s="238"/>
      <c r="N222" s="239"/>
      <c r="O222" s="239"/>
      <c r="P222" s="239"/>
      <c r="Q222" s="239"/>
      <c r="R222" s="239"/>
      <c r="S222" s="239"/>
      <c r="T222" s="240"/>
      <c r="AT222" s="241" t="s">
        <v>130</v>
      </c>
      <c r="AU222" s="241" t="s">
        <v>84</v>
      </c>
      <c r="AV222" s="12" t="s">
        <v>82</v>
      </c>
      <c r="AW222" s="12" t="s">
        <v>34</v>
      </c>
      <c r="AX222" s="12" t="s">
        <v>77</v>
      </c>
      <c r="AY222" s="241" t="s">
        <v>115</v>
      </c>
    </row>
    <row r="223" s="13" customFormat="1">
      <c r="B223" s="242"/>
      <c r="C223" s="243"/>
      <c r="D223" s="229" t="s">
        <v>130</v>
      </c>
      <c r="E223" s="244" t="s">
        <v>1</v>
      </c>
      <c r="F223" s="245" t="s">
        <v>312</v>
      </c>
      <c r="G223" s="243"/>
      <c r="H223" s="246">
        <v>144.72499999999999</v>
      </c>
      <c r="I223" s="247"/>
      <c r="J223" s="243"/>
      <c r="K223" s="243"/>
      <c r="L223" s="248"/>
      <c r="M223" s="249"/>
      <c r="N223" s="250"/>
      <c r="O223" s="250"/>
      <c r="P223" s="250"/>
      <c r="Q223" s="250"/>
      <c r="R223" s="250"/>
      <c r="S223" s="250"/>
      <c r="T223" s="251"/>
      <c r="AT223" s="252" t="s">
        <v>130</v>
      </c>
      <c r="AU223" s="252" t="s">
        <v>84</v>
      </c>
      <c r="AV223" s="13" t="s">
        <v>84</v>
      </c>
      <c r="AW223" s="13" t="s">
        <v>34</v>
      </c>
      <c r="AX223" s="13" t="s">
        <v>77</v>
      </c>
      <c r="AY223" s="252" t="s">
        <v>115</v>
      </c>
    </row>
    <row r="224" s="12" customFormat="1">
      <c r="B224" s="232"/>
      <c r="C224" s="233"/>
      <c r="D224" s="229" t="s">
        <v>130</v>
      </c>
      <c r="E224" s="234" t="s">
        <v>1</v>
      </c>
      <c r="F224" s="235" t="s">
        <v>313</v>
      </c>
      <c r="G224" s="233"/>
      <c r="H224" s="234" t="s">
        <v>1</v>
      </c>
      <c r="I224" s="236"/>
      <c r="J224" s="233"/>
      <c r="K224" s="233"/>
      <c r="L224" s="237"/>
      <c r="M224" s="238"/>
      <c r="N224" s="239"/>
      <c r="O224" s="239"/>
      <c r="P224" s="239"/>
      <c r="Q224" s="239"/>
      <c r="R224" s="239"/>
      <c r="S224" s="239"/>
      <c r="T224" s="240"/>
      <c r="AT224" s="241" t="s">
        <v>130</v>
      </c>
      <c r="AU224" s="241" t="s">
        <v>84</v>
      </c>
      <c r="AV224" s="12" t="s">
        <v>82</v>
      </c>
      <c r="AW224" s="12" t="s">
        <v>34</v>
      </c>
      <c r="AX224" s="12" t="s">
        <v>77</v>
      </c>
      <c r="AY224" s="241" t="s">
        <v>115</v>
      </c>
    </row>
    <row r="225" s="13" customFormat="1">
      <c r="B225" s="242"/>
      <c r="C225" s="243"/>
      <c r="D225" s="229" t="s">
        <v>130</v>
      </c>
      <c r="E225" s="244" t="s">
        <v>1</v>
      </c>
      <c r="F225" s="245" t="s">
        <v>8</v>
      </c>
      <c r="G225" s="243"/>
      <c r="H225" s="246">
        <v>15</v>
      </c>
      <c r="I225" s="247"/>
      <c r="J225" s="243"/>
      <c r="K225" s="243"/>
      <c r="L225" s="248"/>
      <c r="M225" s="249"/>
      <c r="N225" s="250"/>
      <c r="O225" s="250"/>
      <c r="P225" s="250"/>
      <c r="Q225" s="250"/>
      <c r="R225" s="250"/>
      <c r="S225" s="250"/>
      <c r="T225" s="251"/>
      <c r="AT225" s="252" t="s">
        <v>130</v>
      </c>
      <c r="AU225" s="252" t="s">
        <v>84</v>
      </c>
      <c r="AV225" s="13" t="s">
        <v>84</v>
      </c>
      <c r="AW225" s="13" t="s">
        <v>34</v>
      </c>
      <c r="AX225" s="13" t="s">
        <v>77</v>
      </c>
      <c r="AY225" s="252" t="s">
        <v>115</v>
      </c>
    </row>
    <row r="226" s="14" customFormat="1">
      <c r="B226" s="253"/>
      <c r="C226" s="254"/>
      <c r="D226" s="229" t="s">
        <v>130</v>
      </c>
      <c r="E226" s="255" t="s">
        <v>1</v>
      </c>
      <c r="F226" s="256" t="s">
        <v>137</v>
      </c>
      <c r="G226" s="254"/>
      <c r="H226" s="257">
        <v>159.72499999999999</v>
      </c>
      <c r="I226" s="258"/>
      <c r="J226" s="254"/>
      <c r="K226" s="254"/>
      <c r="L226" s="259"/>
      <c r="M226" s="260"/>
      <c r="N226" s="261"/>
      <c r="O226" s="261"/>
      <c r="P226" s="261"/>
      <c r="Q226" s="261"/>
      <c r="R226" s="261"/>
      <c r="S226" s="261"/>
      <c r="T226" s="262"/>
      <c r="AT226" s="263" t="s">
        <v>130</v>
      </c>
      <c r="AU226" s="263" t="s">
        <v>84</v>
      </c>
      <c r="AV226" s="14" t="s">
        <v>121</v>
      </c>
      <c r="AW226" s="14" t="s">
        <v>34</v>
      </c>
      <c r="AX226" s="14" t="s">
        <v>82</v>
      </c>
      <c r="AY226" s="263" t="s">
        <v>115</v>
      </c>
    </row>
    <row r="227" s="1" customFormat="1" ht="60" customHeight="1">
      <c r="B227" s="37"/>
      <c r="C227" s="216" t="s">
        <v>314</v>
      </c>
      <c r="D227" s="216" t="s">
        <v>117</v>
      </c>
      <c r="E227" s="217" t="s">
        <v>315</v>
      </c>
      <c r="F227" s="218" t="s">
        <v>316</v>
      </c>
      <c r="G227" s="219" t="s">
        <v>213</v>
      </c>
      <c r="H227" s="220">
        <v>42.100000000000001</v>
      </c>
      <c r="I227" s="221"/>
      <c r="J227" s="222">
        <f>ROUND(I227*H227,2)</f>
        <v>0</v>
      </c>
      <c r="K227" s="218" t="s">
        <v>241</v>
      </c>
      <c r="L227" s="42"/>
      <c r="M227" s="223" t="s">
        <v>1</v>
      </c>
      <c r="N227" s="224" t="s">
        <v>42</v>
      </c>
      <c r="O227" s="85"/>
      <c r="P227" s="225">
        <f>O227*H227</f>
        <v>0</v>
      </c>
      <c r="Q227" s="225">
        <v>0</v>
      </c>
      <c r="R227" s="225">
        <f>Q227*H227</f>
        <v>0</v>
      </c>
      <c r="S227" s="225">
        <v>0</v>
      </c>
      <c r="T227" s="226">
        <f>S227*H227</f>
        <v>0</v>
      </c>
      <c r="AR227" s="227" t="s">
        <v>121</v>
      </c>
      <c r="AT227" s="227" t="s">
        <v>117</v>
      </c>
      <c r="AU227" s="227" t="s">
        <v>84</v>
      </c>
      <c r="AY227" s="16" t="s">
        <v>115</v>
      </c>
      <c r="BE227" s="228">
        <f>IF(N227="základní",J227,0)</f>
        <v>0</v>
      </c>
      <c r="BF227" s="228">
        <f>IF(N227="snížená",J227,0)</f>
        <v>0</v>
      </c>
      <c r="BG227" s="228">
        <f>IF(N227="zákl. přenesená",J227,0)</f>
        <v>0</v>
      </c>
      <c r="BH227" s="228">
        <f>IF(N227="sníž. přenesená",J227,0)</f>
        <v>0</v>
      </c>
      <c r="BI227" s="228">
        <f>IF(N227="nulová",J227,0)</f>
        <v>0</v>
      </c>
      <c r="BJ227" s="16" t="s">
        <v>82</v>
      </c>
      <c r="BK227" s="228">
        <f>ROUND(I227*H227,2)</f>
        <v>0</v>
      </c>
      <c r="BL227" s="16" t="s">
        <v>121</v>
      </c>
      <c r="BM227" s="227" t="s">
        <v>317</v>
      </c>
    </row>
    <row r="228" s="1" customFormat="1">
      <c r="B228" s="37"/>
      <c r="C228" s="38"/>
      <c r="D228" s="229" t="s">
        <v>123</v>
      </c>
      <c r="E228" s="38"/>
      <c r="F228" s="230" t="s">
        <v>318</v>
      </c>
      <c r="G228" s="38"/>
      <c r="H228" s="38"/>
      <c r="I228" s="132"/>
      <c r="J228" s="38"/>
      <c r="K228" s="38"/>
      <c r="L228" s="42"/>
      <c r="M228" s="231"/>
      <c r="N228" s="85"/>
      <c r="O228" s="85"/>
      <c r="P228" s="85"/>
      <c r="Q228" s="85"/>
      <c r="R228" s="85"/>
      <c r="S228" s="85"/>
      <c r="T228" s="86"/>
      <c r="AT228" s="16" t="s">
        <v>123</v>
      </c>
      <c r="AU228" s="16" t="s">
        <v>84</v>
      </c>
    </row>
    <row r="229" s="12" customFormat="1">
      <c r="B229" s="232"/>
      <c r="C229" s="233"/>
      <c r="D229" s="229" t="s">
        <v>130</v>
      </c>
      <c r="E229" s="234" t="s">
        <v>1</v>
      </c>
      <c r="F229" s="235" t="s">
        <v>319</v>
      </c>
      <c r="G229" s="233"/>
      <c r="H229" s="234" t="s">
        <v>1</v>
      </c>
      <c r="I229" s="236"/>
      <c r="J229" s="233"/>
      <c r="K229" s="233"/>
      <c r="L229" s="237"/>
      <c r="M229" s="238"/>
      <c r="N229" s="239"/>
      <c r="O229" s="239"/>
      <c r="P229" s="239"/>
      <c r="Q229" s="239"/>
      <c r="R229" s="239"/>
      <c r="S229" s="239"/>
      <c r="T229" s="240"/>
      <c r="AT229" s="241" t="s">
        <v>130</v>
      </c>
      <c r="AU229" s="241" t="s">
        <v>84</v>
      </c>
      <c r="AV229" s="12" t="s">
        <v>82</v>
      </c>
      <c r="AW229" s="12" t="s">
        <v>34</v>
      </c>
      <c r="AX229" s="12" t="s">
        <v>77</v>
      </c>
      <c r="AY229" s="241" t="s">
        <v>115</v>
      </c>
    </row>
    <row r="230" s="13" customFormat="1">
      <c r="B230" s="242"/>
      <c r="C230" s="243"/>
      <c r="D230" s="229" t="s">
        <v>130</v>
      </c>
      <c r="E230" s="244" t="s">
        <v>1</v>
      </c>
      <c r="F230" s="245" t="s">
        <v>320</v>
      </c>
      <c r="G230" s="243"/>
      <c r="H230" s="246">
        <v>9.5999999999999996</v>
      </c>
      <c r="I230" s="247"/>
      <c r="J230" s="243"/>
      <c r="K230" s="243"/>
      <c r="L230" s="248"/>
      <c r="M230" s="249"/>
      <c r="N230" s="250"/>
      <c r="O230" s="250"/>
      <c r="P230" s="250"/>
      <c r="Q230" s="250"/>
      <c r="R230" s="250"/>
      <c r="S230" s="250"/>
      <c r="T230" s="251"/>
      <c r="AT230" s="252" t="s">
        <v>130</v>
      </c>
      <c r="AU230" s="252" t="s">
        <v>84</v>
      </c>
      <c r="AV230" s="13" t="s">
        <v>84</v>
      </c>
      <c r="AW230" s="13" t="s">
        <v>34</v>
      </c>
      <c r="AX230" s="13" t="s">
        <v>77</v>
      </c>
      <c r="AY230" s="252" t="s">
        <v>115</v>
      </c>
    </row>
    <row r="231" s="12" customFormat="1">
      <c r="B231" s="232"/>
      <c r="C231" s="233"/>
      <c r="D231" s="229" t="s">
        <v>130</v>
      </c>
      <c r="E231" s="234" t="s">
        <v>1</v>
      </c>
      <c r="F231" s="235" t="s">
        <v>321</v>
      </c>
      <c r="G231" s="233"/>
      <c r="H231" s="234" t="s">
        <v>1</v>
      </c>
      <c r="I231" s="236"/>
      <c r="J231" s="233"/>
      <c r="K231" s="233"/>
      <c r="L231" s="237"/>
      <c r="M231" s="238"/>
      <c r="N231" s="239"/>
      <c r="O231" s="239"/>
      <c r="P231" s="239"/>
      <c r="Q231" s="239"/>
      <c r="R231" s="239"/>
      <c r="S231" s="239"/>
      <c r="T231" s="240"/>
      <c r="AT231" s="241" t="s">
        <v>130</v>
      </c>
      <c r="AU231" s="241" t="s">
        <v>84</v>
      </c>
      <c r="AV231" s="12" t="s">
        <v>82</v>
      </c>
      <c r="AW231" s="12" t="s">
        <v>34</v>
      </c>
      <c r="AX231" s="12" t="s">
        <v>77</v>
      </c>
      <c r="AY231" s="241" t="s">
        <v>115</v>
      </c>
    </row>
    <row r="232" s="13" customFormat="1">
      <c r="B232" s="242"/>
      <c r="C232" s="243"/>
      <c r="D232" s="229" t="s">
        <v>130</v>
      </c>
      <c r="E232" s="244" t="s">
        <v>1</v>
      </c>
      <c r="F232" s="245" t="s">
        <v>322</v>
      </c>
      <c r="G232" s="243"/>
      <c r="H232" s="246">
        <v>2.5</v>
      </c>
      <c r="I232" s="247"/>
      <c r="J232" s="243"/>
      <c r="K232" s="243"/>
      <c r="L232" s="248"/>
      <c r="M232" s="249"/>
      <c r="N232" s="250"/>
      <c r="O232" s="250"/>
      <c r="P232" s="250"/>
      <c r="Q232" s="250"/>
      <c r="R232" s="250"/>
      <c r="S232" s="250"/>
      <c r="T232" s="251"/>
      <c r="AT232" s="252" t="s">
        <v>130</v>
      </c>
      <c r="AU232" s="252" t="s">
        <v>84</v>
      </c>
      <c r="AV232" s="13" t="s">
        <v>84</v>
      </c>
      <c r="AW232" s="13" t="s">
        <v>34</v>
      </c>
      <c r="AX232" s="13" t="s">
        <v>77</v>
      </c>
      <c r="AY232" s="252" t="s">
        <v>115</v>
      </c>
    </row>
    <row r="233" s="12" customFormat="1">
      <c r="B233" s="232"/>
      <c r="C233" s="233"/>
      <c r="D233" s="229" t="s">
        <v>130</v>
      </c>
      <c r="E233" s="234" t="s">
        <v>1</v>
      </c>
      <c r="F233" s="235" t="s">
        <v>323</v>
      </c>
      <c r="G233" s="233"/>
      <c r="H233" s="234" t="s">
        <v>1</v>
      </c>
      <c r="I233" s="236"/>
      <c r="J233" s="233"/>
      <c r="K233" s="233"/>
      <c r="L233" s="237"/>
      <c r="M233" s="238"/>
      <c r="N233" s="239"/>
      <c r="O233" s="239"/>
      <c r="P233" s="239"/>
      <c r="Q233" s="239"/>
      <c r="R233" s="239"/>
      <c r="S233" s="239"/>
      <c r="T233" s="240"/>
      <c r="AT233" s="241" t="s">
        <v>130</v>
      </c>
      <c r="AU233" s="241" t="s">
        <v>84</v>
      </c>
      <c r="AV233" s="12" t="s">
        <v>82</v>
      </c>
      <c r="AW233" s="12" t="s">
        <v>34</v>
      </c>
      <c r="AX233" s="12" t="s">
        <v>77</v>
      </c>
      <c r="AY233" s="241" t="s">
        <v>115</v>
      </c>
    </row>
    <row r="234" s="13" customFormat="1">
      <c r="B234" s="242"/>
      <c r="C234" s="243"/>
      <c r="D234" s="229" t="s">
        <v>130</v>
      </c>
      <c r="E234" s="244" t="s">
        <v>1</v>
      </c>
      <c r="F234" s="245" t="s">
        <v>324</v>
      </c>
      <c r="G234" s="243"/>
      <c r="H234" s="246">
        <v>13</v>
      </c>
      <c r="I234" s="247"/>
      <c r="J234" s="243"/>
      <c r="K234" s="243"/>
      <c r="L234" s="248"/>
      <c r="M234" s="249"/>
      <c r="N234" s="250"/>
      <c r="O234" s="250"/>
      <c r="P234" s="250"/>
      <c r="Q234" s="250"/>
      <c r="R234" s="250"/>
      <c r="S234" s="250"/>
      <c r="T234" s="251"/>
      <c r="AT234" s="252" t="s">
        <v>130</v>
      </c>
      <c r="AU234" s="252" t="s">
        <v>84</v>
      </c>
      <c r="AV234" s="13" t="s">
        <v>84</v>
      </c>
      <c r="AW234" s="13" t="s">
        <v>34</v>
      </c>
      <c r="AX234" s="13" t="s">
        <v>77</v>
      </c>
      <c r="AY234" s="252" t="s">
        <v>115</v>
      </c>
    </row>
    <row r="235" s="12" customFormat="1">
      <c r="B235" s="232"/>
      <c r="C235" s="233"/>
      <c r="D235" s="229" t="s">
        <v>130</v>
      </c>
      <c r="E235" s="234" t="s">
        <v>1</v>
      </c>
      <c r="F235" s="235" t="s">
        <v>325</v>
      </c>
      <c r="G235" s="233"/>
      <c r="H235" s="234" t="s">
        <v>1</v>
      </c>
      <c r="I235" s="236"/>
      <c r="J235" s="233"/>
      <c r="K235" s="233"/>
      <c r="L235" s="237"/>
      <c r="M235" s="238"/>
      <c r="N235" s="239"/>
      <c r="O235" s="239"/>
      <c r="P235" s="239"/>
      <c r="Q235" s="239"/>
      <c r="R235" s="239"/>
      <c r="S235" s="239"/>
      <c r="T235" s="240"/>
      <c r="AT235" s="241" t="s">
        <v>130</v>
      </c>
      <c r="AU235" s="241" t="s">
        <v>84</v>
      </c>
      <c r="AV235" s="12" t="s">
        <v>82</v>
      </c>
      <c r="AW235" s="12" t="s">
        <v>34</v>
      </c>
      <c r="AX235" s="12" t="s">
        <v>77</v>
      </c>
      <c r="AY235" s="241" t="s">
        <v>115</v>
      </c>
    </row>
    <row r="236" s="13" customFormat="1">
      <c r="B236" s="242"/>
      <c r="C236" s="243"/>
      <c r="D236" s="229" t="s">
        <v>130</v>
      </c>
      <c r="E236" s="244" t="s">
        <v>1</v>
      </c>
      <c r="F236" s="245" t="s">
        <v>326</v>
      </c>
      <c r="G236" s="243"/>
      <c r="H236" s="246">
        <v>6</v>
      </c>
      <c r="I236" s="247"/>
      <c r="J236" s="243"/>
      <c r="K236" s="243"/>
      <c r="L236" s="248"/>
      <c r="M236" s="249"/>
      <c r="N236" s="250"/>
      <c r="O236" s="250"/>
      <c r="P236" s="250"/>
      <c r="Q236" s="250"/>
      <c r="R236" s="250"/>
      <c r="S236" s="250"/>
      <c r="T236" s="251"/>
      <c r="AT236" s="252" t="s">
        <v>130</v>
      </c>
      <c r="AU236" s="252" t="s">
        <v>84</v>
      </c>
      <c r="AV236" s="13" t="s">
        <v>84</v>
      </c>
      <c r="AW236" s="13" t="s">
        <v>34</v>
      </c>
      <c r="AX236" s="13" t="s">
        <v>77</v>
      </c>
      <c r="AY236" s="252" t="s">
        <v>115</v>
      </c>
    </row>
    <row r="237" s="12" customFormat="1">
      <c r="B237" s="232"/>
      <c r="C237" s="233"/>
      <c r="D237" s="229" t="s">
        <v>130</v>
      </c>
      <c r="E237" s="234" t="s">
        <v>1</v>
      </c>
      <c r="F237" s="235" t="s">
        <v>327</v>
      </c>
      <c r="G237" s="233"/>
      <c r="H237" s="234" t="s">
        <v>1</v>
      </c>
      <c r="I237" s="236"/>
      <c r="J237" s="233"/>
      <c r="K237" s="233"/>
      <c r="L237" s="237"/>
      <c r="M237" s="238"/>
      <c r="N237" s="239"/>
      <c r="O237" s="239"/>
      <c r="P237" s="239"/>
      <c r="Q237" s="239"/>
      <c r="R237" s="239"/>
      <c r="S237" s="239"/>
      <c r="T237" s="240"/>
      <c r="AT237" s="241" t="s">
        <v>130</v>
      </c>
      <c r="AU237" s="241" t="s">
        <v>84</v>
      </c>
      <c r="AV237" s="12" t="s">
        <v>82</v>
      </c>
      <c r="AW237" s="12" t="s">
        <v>34</v>
      </c>
      <c r="AX237" s="12" t="s">
        <v>77</v>
      </c>
      <c r="AY237" s="241" t="s">
        <v>115</v>
      </c>
    </row>
    <row r="238" s="13" customFormat="1">
      <c r="B238" s="242"/>
      <c r="C238" s="243"/>
      <c r="D238" s="229" t="s">
        <v>130</v>
      </c>
      <c r="E238" s="244" t="s">
        <v>1</v>
      </c>
      <c r="F238" s="245" t="s">
        <v>328</v>
      </c>
      <c r="G238" s="243"/>
      <c r="H238" s="246">
        <v>5</v>
      </c>
      <c r="I238" s="247"/>
      <c r="J238" s="243"/>
      <c r="K238" s="243"/>
      <c r="L238" s="248"/>
      <c r="M238" s="249"/>
      <c r="N238" s="250"/>
      <c r="O238" s="250"/>
      <c r="P238" s="250"/>
      <c r="Q238" s="250"/>
      <c r="R238" s="250"/>
      <c r="S238" s="250"/>
      <c r="T238" s="251"/>
      <c r="AT238" s="252" t="s">
        <v>130</v>
      </c>
      <c r="AU238" s="252" t="s">
        <v>84</v>
      </c>
      <c r="AV238" s="13" t="s">
        <v>84</v>
      </c>
      <c r="AW238" s="13" t="s">
        <v>34</v>
      </c>
      <c r="AX238" s="13" t="s">
        <v>77</v>
      </c>
      <c r="AY238" s="252" t="s">
        <v>115</v>
      </c>
    </row>
    <row r="239" s="12" customFormat="1">
      <c r="B239" s="232"/>
      <c r="C239" s="233"/>
      <c r="D239" s="229" t="s">
        <v>130</v>
      </c>
      <c r="E239" s="234" t="s">
        <v>1</v>
      </c>
      <c r="F239" s="235" t="s">
        <v>329</v>
      </c>
      <c r="G239" s="233"/>
      <c r="H239" s="234" t="s">
        <v>1</v>
      </c>
      <c r="I239" s="236"/>
      <c r="J239" s="233"/>
      <c r="K239" s="233"/>
      <c r="L239" s="237"/>
      <c r="M239" s="238"/>
      <c r="N239" s="239"/>
      <c r="O239" s="239"/>
      <c r="P239" s="239"/>
      <c r="Q239" s="239"/>
      <c r="R239" s="239"/>
      <c r="S239" s="239"/>
      <c r="T239" s="240"/>
      <c r="AT239" s="241" t="s">
        <v>130</v>
      </c>
      <c r="AU239" s="241" t="s">
        <v>84</v>
      </c>
      <c r="AV239" s="12" t="s">
        <v>82</v>
      </c>
      <c r="AW239" s="12" t="s">
        <v>34</v>
      </c>
      <c r="AX239" s="12" t="s">
        <v>77</v>
      </c>
      <c r="AY239" s="241" t="s">
        <v>115</v>
      </c>
    </row>
    <row r="240" s="13" customFormat="1">
      <c r="B240" s="242"/>
      <c r="C240" s="243"/>
      <c r="D240" s="229" t="s">
        <v>130</v>
      </c>
      <c r="E240" s="244" t="s">
        <v>1</v>
      </c>
      <c r="F240" s="245" t="s">
        <v>328</v>
      </c>
      <c r="G240" s="243"/>
      <c r="H240" s="246">
        <v>5</v>
      </c>
      <c r="I240" s="247"/>
      <c r="J240" s="243"/>
      <c r="K240" s="243"/>
      <c r="L240" s="248"/>
      <c r="M240" s="249"/>
      <c r="N240" s="250"/>
      <c r="O240" s="250"/>
      <c r="P240" s="250"/>
      <c r="Q240" s="250"/>
      <c r="R240" s="250"/>
      <c r="S240" s="250"/>
      <c r="T240" s="251"/>
      <c r="AT240" s="252" t="s">
        <v>130</v>
      </c>
      <c r="AU240" s="252" t="s">
        <v>84</v>
      </c>
      <c r="AV240" s="13" t="s">
        <v>84</v>
      </c>
      <c r="AW240" s="13" t="s">
        <v>34</v>
      </c>
      <c r="AX240" s="13" t="s">
        <v>77</v>
      </c>
      <c r="AY240" s="252" t="s">
        <v>115</v>
      </c>
    </row>
    <row r="241" s="12" customFormat="1">
      <c r="B241" s="232"/>
      <c r="C241" s="233"/>
      <c r="D241" s="229" t="s">
        <v>130</v>
      </c>
      <c r="E241" s="234" t="s">
        <v>1</v>
      </c>
      <c r="F241" s="235" t="s">
        <v>330</v>
      </c>
      <c r="G241" s="233"/>
      <c r="H241" s="234" t="s">
        <v>1</v>
      </c>
      <c r="I241" s="236"/>
      <c r="J241" s="233"/>
      <c r="K241" s="233"/>
      <c r="L241" s="237"/>
      <c r="M241" s="238"/>
      <c r="N241" s="239"/>
      <c r="O241" s="239"/>
      <c r="P241" s="239"/>
      <c r="Q241" s="239"/>
      <c r="R241" s="239"/>
      <c r="S241" s="239"/>
      <c r="T241" s="240"/>
      <c r="AT241" s="241" t="s">
        <v>130</v>
      </c>
      <c r="AU241" s="241" t="s">
        <v>84</v>
      </c>
      <c r="AV241" s="12" t="s">
        <v>82</v>
      </c>
      <c r="AW241" s="12" t="s">
        <v>34</v>
      </c>
      <c r="AX241" s="12" t="s">
        <v>77</v>
      </c>
      <c r="AY241" s="241" t="s">
        <v>115</v>
      </c>
    </row>
    <row r="242" s="13" customFormat="1">
      <c r="B242" s="242"/>
      <c r="C242" s="243"/>
      <c r="D242" s="229" t="s">
        <v>130</v>
      </c>
      <c r="E242" s="244" t="s">
        <v>1</v>
      </c>
      <c r="F242" s="245" t="s">
        <v>331</v>
      </c>
      <c r="G242" s="243"/>
      <c r="H242" s="246">
        <v>1</v>
      </c>
      <c r="I242" s="247"/>
      <c r="J242" s="243"/>
      <c r="K242" s="243"/>
      <c r="L242" s="248"/>
      <c r="M242" s="249"/>
      <c r="N242" s="250"/>
      <c r="O242" s="250"/>
      <c r="P242" s="250"/>
      <c r="Q242" s="250"/>
      <c r="R242" s="250"/>
      <c r="S242" s="250"/>
      <c r="T242" s="251"/>
      <c r="AT242" s="252" t="s">
        <v>130</v>
      </c>
      <c r="AU242" s="252" t="s">
        <v>84</v>
      </c>
      <c r="AV242" s="13" t="s">
        <v>84</v>
      </c>
      <c r="AW242" s="13" t="s">
        <v>34</v>
      </c>
      <c r="AX242" s="13" t="s">
        <v>77</v>
      </c>
      <c r="AY242" s="252" t="s">
        <v>115</v>
      </c>
    </row>
    <row r="243" s="14" customFormat="1">
      <c r="B243" s="253"/>
      <c r="C243" s="254"/>
      <c r="D243" s="229" t="s">
        <v>130</v>
      </c>
      <c r="E243" s="255" t="s">
        <v>1</v>
      </c>
      <c r="F243" s="256" t="s">
        <v>137</v>
      </c>
      <c r="G243" s="254"/>
      <c r="H243" s="257">
        <v>42.100000000000001</v>
      </c>
      <c r="I243" s="258"/>
      <c r="J243" s="254"/>
      <c r="K243" s="254"/>
      <c r="L243" s="259"/>
      <c r="M243" s="260"/>
      <c r="N243" s="261"/>
      <c r="O243" s="261"/>
      <c r="P243" s="261"/>
      <c r="Q243" s="261"/>
      <c r="R243" s="261"/>
      <c r="S243" s="261"/>
      <c r="T243" s="262"/>
      <c r="AT243" s="263" t="s">
        <v>130</v>
      </c>
      <c r="AU243" s="263" t="s">
        <v>84</v>
      </c>
      <c r="AV243" s="14" t="s">
        <v>121</v>
      </c>
      <c r="AW243" s="14" t="s">
        <v>34</v>
      </c>
      <c r="AX243" s="14" t="s">
        <v>82</v>
      </c>
      <c r="AY243" s="263" t="s">
        <v>115</v>
      </c>
    </row>
    <row r="244" s="1" customFormat="1" ht="48" customHeight="1">
      <c r="B244" s="37"/>
      <c r="C244" s="216" t="s">
        <v>332</v>
      </c>
      <c r="D244" s="216" t="s">
        <v>117</v>
      </c>
      <c r="E244" s="217" t="s">
        <v>333</v>
      </c>
      <c r="F244" s="218" t="s">
        <v>334</v>
      </c>
      <c r="G244" s="219" t="s">
        <v>213</v>
      </c>
      <c r="H244" s="220">
        <v>15</v>
      </c>
      <c r="I244" s="221"/>
      <c r="J244" s="222">
        <f>ROUND(I244*H244,2)</f>
        <v>0</v>
      </c>
      <c r="K244" s="218" t="s">
        <v>335</v>
      </c>
      <c r="L244" s="42"/>
      <c r="M244" s="223" t="s">
        <v>1</v>
      </c>
      <c r="N244" s="224" t="s">
        <v>42</v>
      </c>
      <c r="O244" s="85"/>
      <c r="P244" s="225">
        <f>O244*H244</f>
        <v>0</v>
      </c>
      <c r="Q244" s="225">
        <v>0</v>
      </c>
      <c r="R244" s="225">
        <f>Q244*H244</f>
        <v>0</v>
      </c>
      <c r="S244" s="225">
        <v>0</v>
      </c>
      <c r="T244" s="226">
        <f>S244*H244</f>
        <v>0</v>
      </c>
      <c r="AR244" s="227" t="s">
        <v>121</v>
      </c>
      <c r="AT244" s="227" t="s">
        <v>117</v>
      </c>
      <c r="AU244" s="227" t="s">
        <v>84</v>
      </c>
      <c r="AY244" s="16" t="s">
        <v>115</v>
      </c>
      <c r="BE244" s="228">
        <f>IF(N244="základní",J244,0)</f>
        <v>0</v>
      </c>
      <c r="BF244" s="228">
        <f>IF(N244="snížená",J244,0)</f>
        <v>0</v>
      </c>
      <c r="BG244" s="228">
        <f>IF(N244="zákl. přenesená",J244,0)</f>
        <v>0</v>
      </c>
      <c r="BH244" s="228">
        <f>IF(N244="sníž. přenesená",J244,0)</f>
        <v>0</v>
      </c>
      <c r="BI244" s="228">
        <f>IF(N244="nulová",J244,0)</f>
        <v>0</v>
      </c>
      <c r="BJ244" s="16" t="s">
        <v>82</v>
      </c>
      <c r="BK244" s="228">
        <f>ROUND(I244*H244,2)</f>
        <v>0</v>
      </c>
      <c r="BL244" s="16" t="s">
        <v>121</v>
      </c>
      <c r="BM244" s="227" t="s">
        <v>336</v>
      </c>
    </row>
    <row r="245" s="1" customFormat="1">
      <c r="B245" s="37"/>
      <c r="C245" s="38"/>
      <c r="D245" s="229" t="s">
        <v>123</v>
      </c>
      <c r="E245" s="38"/>
      <c r="F245" s="230" t="s">
        <v>337</v>
      </c>
      <c r="G245" s="38"/>
      <c r="H245" s="38"/>
      <c r="I245" s="132"/>
      <c r="J245" s="38"/>
      <c r="K245" s="38"/>
      <c r="L245" s="42"/>
      <c r="M245" s="231"/>
      <c r="N245" s="85"/>
      <c r="O245" s="85"/>
      <c r="P245" s="85"/>
      <c r="Q245" s="85"/>
      <c r="R245" s="85"/>
      <c r="S245" s="85"/>
      <c r="T245" s="86"/>
      <c r="AT245" s="16" t="s">
        <v>123</v>
      </c>
      <c r="AU245" s="16" t="s">
        <v>84</v>
      </c>
    </row>
    <row r="246" s="13" customFormat="1">
      <c r="B246" s="242"/>
      <c r="C246" s="243"/>
      <c r="D246" s="229" t="s">
        <v>130</v>
      </c>
      <c r="E246" s="244" t="s">
        <v>1</v>
      </c>
      <c r="F246" s="245" t="s">
        <v>338</v>
      </c>
      <c r="G246" s="243"/>
      <c r="H246" s="246">
        <v>15</v>
      </c>
      <c r="I246" s="247"/>
      <c r="J246" s="243"/>
      <c r="K246" s="243"/>
      <c r="L246" s="248"/>
      <c r="M246" s="249"/>
      <c r="N246" s="250"/>
      <c r="O246" s="250"/>
      <c r="P246" s="250"/>
      <c r="Q246" s="250"/>
      <c r="R246" s="250"/>
      <c r="S246" s="250"/>
      <c r="T246" s="251"/>
      <c r="AT246" s="252" t="s">
        <v>130</v>
      </c>
      <c r="AU246" s="252" t="s">
        <v>84</v>
      </c>
      <c r="AV246" s="13" t="s">
        <v>84</v>
      </c>
      <c r="AW246" s="13" t="s">
        <v>34</v>
      </c>
      <c r="AX246" s="13" t="s">
        <v>82</v>
      </c>
      <c r="AY246" s="252" t="s">
        <v>115</v>
      </c>
    </row>
    <row r="247" s="1" customFormat="1" ht="36" customHeight="1">
      <c r="B247" s="37"/>
      <c r="C247" s="216" t="s">
        <v>339</v>
      </c>
      <c r="D247" s="216" t="s">
        <v>117</v>
      </c>
      <c r="E247" s="217" t="s">
        <v>340</v>
      </c>
      <c r="F247" s="218" t="s">
        <v>341</v>
      </c>
      <c r="G247" s="219" t="s">
        <v>342</v>
      </c>
      <c r="H247" s="220">
        <v>237.60400000000001</v>
      </c>
      <c r="I247" s="221"/>
      <c r="J247" s="222">
        <f>ROUND(I247*H247,2)</f>
        <v>0</v>
      </c>
      <c r="K247" s="218" t="s">
        <v>241</v>
      </c>
      <c r="L247" s="42"/>
      <c r="M247" s="223" t="s">
        <v>1</v>
      </c>
      <c r="N247" s="224" t="s">
        <v>42</v>
      </c>
      <c r="O247" s="85"/>
      <c r="P247" s="225">
        <f>O247*H247</f>
        <v>0</v>
      </c>
      <c r="Q247" s="225">
        <v>0</v>
      </c>
      <c r="R247" s="225">
        <f>Q247*H247</f>
        <v>0</v>
      </c>
      <c r="S247" s="225">
        <v>0</v>
      </c>
      <c r="T247" s="226">
        <f>S247*H247</f>
        <v>0</v>
      </c>
      <c r="AR247" s="227" t="s">
        <v>121</v>
      </c>
      <c r="AT247" s="227" t="s">
        <v>117</v>
      </c>
      <c r="AU247" s="227" t="s">
        <v>84</v>
      </c>
      <c r="AY247" s="16" t="s">
        <v>115</v>
      </c>
      <c r="BE247" s="228">
        <f>IF(N247="základní",J247,0)</f>
        <v>0</v>
      </c>
      <c r="BF247" s="228">
        <f>IF(N247="snížená",J247,0)</f>
        <v>0</v>
      </c>
      <c r="BG247" s="228">
        <f>IF(N247="zákl. přenesená",J247,0)</f>
        <v>0</v>
      </c>
      <c r="BH247" s="228">
        <f>IF(N247="sníž. přenesená",J247,0)</f>
        <v>0</v>
      </c>
      <c r="BI247" s="228">
        <f>IF(N247="nulová",J247,0)</f>
        <v>0</v>
      </c>
      <c r="BJ247" s="16" t="s">
        <v>82</v>
      </c>
      <c r="BK247" s="228">
        <f>ROUND(I247*H247,2)</f>
        <v>0</v>
      </c>
      <c r="BL247" s="16" t="s">
        <v>121</v>
      </c>
      <c r="BM247" s="227" t="s">
        <v>343</v>
      </c>
    </row>
    <row r="248" s="1" customFormat="1">
      <c r="B248" s="37"/>
      <c r="C248" s="38"/>
      <c r="D248" s="229" t="s">
        <v>123</v>
      </c>
      <c r="E248" s="38"/>
      <c r="F248" s="230" t="s">
        <v>297</v>
      </c>
      <c r="G248" s="38"/>
      <c r="H248" s="38"/>
      <c r="I248" s="132"/>
      <c r="J248" s="38"/>
      <c r="K248" s="38"/>
      <c r="L248" s="42"/>
      <c r="M248" s="231"/>
      <c r="N248" s="85"/>
      <c r="O248" s="85"/>
      <c r="P248" s="85"/>
      <c r="Q248" s="85"/>
      <c r="R248" s="85"/>
      <c r="S248" s="85"/>
      <c r="T248" s="86"/>
      <c r="AT248" s="16" t="s">
        <v>123</v>
      </c>
      <c r="AU248" s="16" t="s">
        <v>84</v>
      </c>
    </row>
    <row r="249" s="13" customFormat="1">
      <c r="B249" s="242"/>
      <c r="C249" s="243"/>
      <c r="D249" s="229" t="s">
        <v>130</v>
      </c>
      <c r="E249" s="244" t="s">
        <v>1</v>
      </c>
      <c r="F249" s="245" t="s">
        <v>344</v>
      </c>
      <c r="G249" s="243"/>
      <c r="H249" s="246">
        <v>237.60400000000001</v>
      </c>
      <c r="I249" s="247"/>
      <c r="J249" s="243"/>
      <c r="K249" s="243"/>
      <c r="L249" s="248"/>
      <c r="M249" s="249"/>
      <c r="N249" s="250"/>
      <c r="O249" s="250"/>
      <c r="P249" s="250"/>
      <c r="Q249" s="250"/>
      <c r="R249" s="250"/>
      <c r="S249" s="250"/>
      <c r="T249" s="251"/>
      <c r="AT249" s="252" t="s">
        <v>130</v>
      </c>
      <c r="AU249" s="252" t="s">
        <v>84</v>
      </c>
      <c r="AV249" s="13" t="s">
        <v>84</v>
      </c>
      <c r="AW249" s="13" t="s">
        <v>34</v>
      </c>
      <c r="AX249" s="13" t="s">
        <v>82</v>
      </c>
      <c r="AY249" s="252" t="s">
        <v>115</v>
      </c>
    </row>
    <row r="250" s="1" customFormat="1" ht="36" customHeight="1">
      <c r="B250" s="37"/>
      <c r="C250" s="216" t="s">
        <v>345</v>
      </c>
      <c r="D250" s="216" t="s">
        <v>117</v>
      </c>
      <c r="E250" s="217" t="s">
        <v>346</v>
      </c>
      <c r="F250" s="218" t="s">
        <v>347</v>
      </c>
      <c r="G250" s="219" t="s">
        <v>127</v>
      </c>
      <c r="H250" s="220">
        <v>26</v>
      </c>
      <c r="I250" s="221"/>
      <c r="J250" s="222">
        <f>ROUND(I250*H250,2)</f>
        <v>0</v>
      </c>
      <c r="K250" s="218" t="s">
        <v>241</v>
      </c>
      <c r="L250" s="42"/>
      <c r="M250" s="223" t="s">
        <v>1</v>
      </c>
      <c r="N250" s="224" t="s">
        <v>42</v>
      </c>
      <c r="O250" s="85"/>
      <c r="P250" s="225">
        <f>O250*H250</f>
        <v>0</v>
      </c>
      <c r="Q250" s="225">
        <v>0</v>
      </c>
      <c r="R250" s="225">
        <f>Q250*H250</f>
        <v>0</v>
      </c>
      <c r="S250" s="225">
        <v>0</v>
      </c>
      <c r="T250" s="226">
        <f>S250*H250</f>
        <v>0</v>
      </c>
      <c r="AR250" s="227" t="s">
        <v>121</v>
      </c>
      <c r="AT250" s="227" t="s">
        <v>117</v>
      </c>
      <c r="AU250" s="227" t="s">
        <v>84</v>
      </c>
      <c r="AY250" s="16" t="s">
        <v>115</v>
      </c>
      <c r="BE250" s="228">
        <f>IF(N250="základní",J250,0)</f>
        <v>0</v>
      </c>
      <c r="BF250" s="228">
        <f>IF(N250="snížená",J250,0)</f>
        <v>0</v>
      </c>
      <c r="BG250" s="228">
        <f>IF(N250="zákl. přenesená",J250,0)</f>
        <v>0</v>
      </c>
      <c r="BH250" s="228">
        <f>IF(N250="sníž. přenesená",J250,0)</f>
        <v>0</v>
      </c>
      <c r="BI250" s="228">
        <f>IF(N250="nulová",J250,0)</f>
        <v>0</v>
      </c>
      <c r="BJ250" s="16" t="s">
        <v>82</v>
      </c>
      <c r="BK250" s="228">
        <f>ROUND(I250*H250,2)</f>
        <v>0</v>
      </c>
      <c r="BL250" s="16" t="s">
        <v>121</v>
      </c>
      <c r="BM250" s="227" t="s">
        <v>348</v>
      </c>
    </row>
    <row r="251" s="13" customFormat="1">
      <c r="B251" s="242"/>
      <c r="C251" s="243"/>
      <c r="D251" s="229" t="s">
        <v>130</v>
      </c>
      <c r="E251" s="244" t="s">
        <v>1</v>
      </c>
      <c r="F251" s="245" t="s">
        <v>349</v>
      </c>
      <c r="G251" s="243"/>
      <c r="H251" s="246">
        <v>26</v>
      </c>
      <c r="I251" s="247"/>
      <c r="J251" s="243"/>
      <c r="K251" s="243"/>
      <c r="L251" s="248"/>
      <c r="M251" s="249"/>
      <c r="N251" s="250"/>
      <c r="O251" s="250"/>
      <c r="P251" s="250"/>
      <c r="Q251" s="250"/>
      <c r="R251" s="250"/>
      <c r="S251" s="250"/>
      <c r="T251" s="251"/>
      <c r="AT251" s="252" t="s">
        <v>130</v>
      </c>
      <c r="AU251" s="252" t="s">
        <v>84</v>
      </c>
      <c r="AV251" s="13" t="s">
        <v>84</v>
      </c>
      <c r="AW251" s="13" t="s">
        <v>34</v>
      </c>
      <c r="AX251" s="13" t="s">
        <v>82</v>
      </c>
      <c r="AY251" s="252" t="s">
        <v>115</v>
      </c>
    </row>
    <row r="252" s="1" customFormat="1" ht="16.5" customHeight="1">
      <c r="B252" s="37"/>
      <c r="C252" s="264" t="s">
        <v>350</v>
      </c>
      <c r="D252" s="264" t="s">
        <v>351</v>
      </c>
      <c r="E252" s="265" t="s">
        <v>352</v>
      </c>
      <c r="F252" s="266" t="s">
        <v>353</v>
      </c>
      <c r="G252" s="267" t="s">
        <v>354</v>
      </c>
      <c r="H252" s="268">
        <v>0.39000000000000001</v>
      </c>
      <c r="I252" s="269"/>
      <c r="J252" s="270">
        <f>ROUND(I252*H252,2)</f>
        <v>0</v>
      </c>
      <c r="K252" s="266" t="s">
        <v>241</v>
      </c>
      <c r="L252" s="271"/>
      <c r="M252" s="272" t="s">
        <v>1</v>
      </c>
      <c r="N252" s="273" t="s">
        <v>42</v>
      </c>
      <c r="O252" s="85"/>
      <c r="P252" s="225">
        <f>O252*H252</f>
        <v>0</v>
      </c>
      <c r="Q252" s="225">
        <v>0.001</v>
      </c>
      <c r="R252" s="225">
        <f>Q252*H252</f>
        <v>0.00039000000000000005</v>
      </c>
      <c r="S252" s="225">
        <v>0</v>
      </c>
      <c r="T252" s="226">
        <f>S252*H252</f>
        <v>0</v>
      </c>
      <c r="AR252" s="227" t="s">
        <v>162</v>
      </c>
      <c r="AT252" s="227" t="s">
        <v>351</v>
      </c>
      <c r="AU252" s="227" t="s">
        <v>84</v>
      </c>
      <c r="AY252" s="16" t="s">
        <v>115</v>
      </c>
      <c r="BE252" s="228">
        <f>IF(N252="základní",J252,0)</f>
        <v>0</v>
      </c>
      <c r="BF252" s="228">
        <f>IF(N252="snížená",J252,0)</f>
        <v>0</v>
      </c>
      <c r="BG252" s="228">
        <f>IF(N252="zákl. přenesená",J252,0)</f>
        <v>0</v>
      </c>
      <c r="BH252" s="228">
        <f>IF(N252="sníž. přenesená",J252,0)</f>
        <v>0</v>
      </c>
      <c r="BI252" s="228">
        <f>IF(N252="nulová",J252,0)</f>
        <v>0</v>
      </c>
      <c r="BJ252" s="16" t="s">
        <v>82</v>
      </c>
      <c r="BK252" s="228">
        <f>ROUND(I252*H252,2)</f>
        <v>0</v>
      </c>
      <c r="BL252" s="16" t="s">
        <v>121</v>
      </c>
      <c r="BM252" s="227" t="s">
        <v>355</v>
      </c>
    </row>
    <row r="253" s="13" customFormat="1">
      <c r="B253" s="242"/>
      <c r="C253" s="243"/>
      <c r="D253" s="229" t="s">
        <v>130</v>
      </c>
      <c r="E253" s="243"/>
      <c r="F253" s="245" t="s">
        <v>356</v>
      </c>
      <c r="G253" s="243"/>
      <c r="H253" s="246">
        <v>0.39000000000000001</v>
      </c>
      <c r="I253" s="247"/>
      <c r="J253" s="243"/>
      <c r="K253" s="243"/>
      <c r="L253" s="248"/>
      <c r="M253" s="249"/>
      <c r="N253" s="250"/>
      <c r="O253" s="250"/>
      <c r="P253" s="250"/>
      <c r="Q253" s="250"/>
      <c r="R253" s="250"/>
      <c r="S253" s="250"/>
      <c r="T253" s="251"/>
      <c r="AT253" s="252" t="s">
        <v>130</v>
      </c>
      <c r="AU253" s="252" t="s">
        <v>84</v>
      </c>
      <c r="AV253" s="13" t="s">
        <v>84</v>
      </c>
      <c r="AW253" s="13" t="s">
        <v>4</v>
      </c>
      <c r="AX253" s="13" t="s">
        <v>82</v>
      </c>
      <c r="AY253" s="252" t="s">
        <v>115</v>
      </c>
    </row>
    <row r="254" s="1" customFormat="1" ht="36" customHeight="1">
      <c r="B254" s="37"/>
      <c r="C254" s="216" t="s">
        <v>357</v>
      </c>
      <c r="D254" s="216" t="s">
        <v>117</v>
      </c>
      <c r="E254" s="217" t="s">
        <v>358</v>
      </c>
      <c r="F254" s="218" t="s">
        <v>359</v>
      </c>
      <c r="G254" s="219" t="s">
        <v>127</v>
      </c>
      <c r="H254" s="220">
        <v>26</v>
      </c>
      <c r="I254" s="221"/>
      <c r="J254" s="222">
        <f>ROUND(I254*H254,2)</f>
        <v>0</v>
      </c>
      <c r="K254" s="218" t="s">
        <v>241</v>
      </c>
      <c r="L254" s="42"/>
      <c r="M254" s="223" t="s">
        <v>1</v>
      </c>
      <c r="N254" s="224" t="s">
        <v>42</v>
      </c>
      <c r="O254" s="85"/>
      <c r="P254" s="225">
        <f>O254*H254</f>
        <v>0</v>
      </c>
      <c r="Q254" s="225">
        <v>0</v>
      </c>
      <c r="R254" s="225">
        <f>Q254*H254</f>
        <v>0</v>
      </c>
      <c r="S254" s="225">
        <v>0</v>
      </c>
      <c r="T254" s="226">
        <f>S254*H254</f>
        <v>0</v>
      </c>
      <c r="AR254" s="227" t="s">
        <v>121</v>
      </c>
      <c r="AT254" s="227" t="s">
        <v>117</v>
      </c>
      <c r="AU254" s="227" t="s">
        <v>84</v>
      </c>
      <c r="AY254" s="16" t="s">
        <v>115</v>
      </c>
      <c r="BE254" s="228">
        <f>IF(N254="základní",J254,0)</f>
        <v>0</v>
      </c>
      <c r="BF254" s="228">
        <f>IF(N254="snížená",J254,0)</f>
        <v>0</v>
      </c>
      <c r="BG254" s="228">
        <f>IF(N254="zákl. přenesená",J254,0)</f>
        <v>0</v>
      </c>
      <c r="BH254" s="228">
        <f>IF(N254="sníž. přenesená",J254,0)</f>
        <v>0</v>
      </c>
      <c r="BI254" s="228">
        <f>IF(N254="nulová",J254,0)</f>
        <v>0</v>
      </c>
      <c r="BJ254" s="16" t="s">
        <v>82</v>
      </c>
      <c r="BK254" s="228">
        <f>ROUND(I254*H254,2)</f>
        <v>0</v>
      </c>
      <c r="BL254" s="16" t="s">
        <v>121</v>
      </c>
      <c r="BM254" s="227" t="s">
        <v>360</v>
      </c>
    </row>
    <row r="255" s="1" customFormat="1">
      <c r="B255" s="37"/>
      <c r="C255" s="38"/>
      <c r="D255" s="229" t="s">
        <v>123</v>
      </c>
      <c r="E255" s="38"/>
      <c r="F255" s="230" t="s">
        <v>361</v>
      </c>
      <c r="G255" s="38"/>
      <c r="H255" s="38"/>
      <c r="I255" s="132"/>
      <c r="J255" s="38"/>
      <c r="K255" s="38"/>
      <c r="L255" s="42"/>
      <c r="M255" s="231"/>
      <c r="N255" s="85"/>
      <c r="O255" s="85"/>
      <c r="P255" s="85"/>
      <c r="Q255" s="85"/>
      <c r="R255" s="85"/>
      <c r="S255" s="85"/>
      <c r="T255" s="86"/>
      <c r="AT255" s="16" t="s">
        <v>123</v>
      </c>
      <c r="AU255" s="16" t="s">
        <v>84</v>
      </c>
    </row>
    <row r="256" s="13" customFormat="1">
      <c r="B256" s="242"/>
      <c r="C256" s="243"/>
      <c r="D256" s="229" t="s">
        <v>130</v>
      </c>
      <c r="E256" s="244" t="s">
        <v>1</v>
      </c>
      <c r="F256" s="245" t="s">
        <v>349</v>
      </c>
      <c r="G256" s="243"/>
      <c r="H256" s="246">
        <v>26</v>
      </c>
      <c r="I256" s="247"/>
      <c r="J256" s="243"/>
      <c r="K256" s="243"/>
      <c r="L256" s="248"/>
      <c r="M256" s="249"/>
      <c r="N256" s="250"/>
      <c r="O256" s="250"/>
      <c r="P256" s="250"/>
      <c r="Q256" s="250"/>
      <c r="R256" s="250"/>
      <c r="S256" s="250"/>
      <c r="T256" s="251"/>
      <c r="AT256" s="252" t="s">
        <v>130</v>
      </c>
      <c r="AU256" s="252" t="s">
        <v>84</v>
      </c>
      <c r="AV256" s="13" t="s">
        <v>84</v>
      </c>
      <c r="AW256" s="13" t="s">
        <v>34</v>
      </c>
      <c r="AX256" s="13" t="s">
        <v>82</v>
      </c>
      <c r="AY256" s="252" t="s">
        <v>115</v>
      </c>
    </row>
    <row r="257" s="1" customFormat="1" ht="24" customHeight="1">
      <c r="B257" s="37"/>
      <c r="C257" s="216" t="s">
        <v>362</v>
      </c>
      <c r="D257" s="216" t="s">
        <v>117</v>
      </c>
      <c r="E257" s="217" t="s">
        <v>363</v>
      </c>
      <c r="F257" s="218" t="s">
        <v>364</v>
      </c>
      <c r="G257" s="219" t="s">
        <v>141</v>
      </c>
      <c r="H257" s="220">
        <v>37</v>
      </c>
      <c r="I257" s="221"/>
      <c r="J257" s="222">
        <f>ROUND(I257*H257,2)</f>
        <v>0</v>
      </c>
      <c r="K257" s="218" t="s">
        <v>335</v>
      </c>
      <c r="L257" s="42"/>
      <c r="M257" s="223" t="s">
        <v>1</v>
      </c>
      <c r="N257" s="224" t="s">
        <v>42</v>
      </c>
      <c r="O257" s="85"/>
      <c r="P257" s="225">
        <f>O257*H257</f>
        <v>0</v>
      </c>
      <c r="Q257" s="225">
        <v>0</v>
      </c>
      <c r="R257" s="225">
        <f>Q257*H257</f>
        <v>0</v>
      </c>
      <c r="S257" s="225">
        <v>0</v>
      </c>
      <c r="T257" s="226">
        <f>S257*H257</f>
        <v>0</v>
      </c>
      <c r="AR257" s="227" t="s">
        <v>121</v>
      </c>
      <c r="AT257" s="227" t="s">
        <v>117</v>
      </c>
      <c r="AU257" s="227" t="s">
        <v>84</v>
      </c>
      <c r="AY257" s="16" t="s">
        <v>115</v>
      </c>
      <c r="BE257" s="228">
        <f>IF(N257="základní",J257,0)</f>
        <v>0</v>
      </c>
      <c r="BF257" s="228">
        <f>IF(N257="snížená",J257,0)</f>
        <v>0</v>
      </c>
      <c r="BG257" s="228">
        <f>IF(N257="zákl. přenesená",J257,0)</f>
        <v>0</v>
      </c>
      <c r="BH257" s="228">
        <f>IF(N257="sníž. přenesená",J257,0)</f>
        <v>0</v>
      </c>
      <c r="BI257" s="228">
        <f>IF(N257="nulová",J257,0)</f>
        <v>0</v>
      </c>
      <c r="BJ257" s="16" t="s">
        <v>82</v>
      </c>
      <c r="BK257" s="228">
        <f>ROUND(I257*H257,2)</f>
        <v>0</v>
      </c>
      <c r="BL257" s="16" t="s">
        <v>121</v>
      </c>
      <c r="BM257" s="227" t="s">
        <v>365</v>
      </c>
    </row>
    <row r="258" s="1" customFormat="1" ht="24" customHeight="1">
      <c r="B258" s="37"/>
      <c r="C258" s="216" t="s">
        <v>366</v>
      </c>
      <c r="D258" s="216" t="s">
        <v>117</v>
      </c>
      <c r="E258" s="217" t="s">
        <v>367</v>
      </c>
      <c r="F258" s="218" t="s">
        <v>368</v>
      </c>
      <c r="G258" s="219" t="s">
        <v>141</v>
      </c>
      <c r="H258" s="220">
        <v>38</v>
      </c>
      <c r="I258" s="221"/>
      <c r="J258" s="222">
        <f>ROUND(I258*H258,2)</f>
        <v>0</v>
      </c>
      <c r="K258" s="218" t="s">
        <v>335</v>
      </c>
      <c r="L258" s="42"/>
      <c r="M258" s="223" t="s">
        <v>1</v>
      </c>
      <c r="N258" s="224" t="s">
        <v>42</v>
      </c>
      <c r="O258" s="85"/>
      <c r="P258" s="225">
        <f>O258*H258</f>
        <v>0</v>
      </c>
      <c r="Q258" s="225">
        <v>0</v>
      </c>
      <c r="R258" s="225">
        <f>Q258*H258</f>
        <v>0</v>
      </c>
      <c r="S258" s="225">
        <v>0</v>
      </c>
      <c r="T258" s="226">
        <f>S258*H258</f>
        <v>0</v>
      </c>
      <c r="AR258" s="227" t="s">
        <v>121</v>
      </c>
      <c r="AT258" s="227" t="s">
        <v>117</v>
      </c>
      <c r="AU258" s="227" t="s">
        <v>84</v>
      </c>
      <c r="AY258" s="16" t="s">
        <v>115</v>
      </c>
      <c r="BE258" s="228">
        <f>IF(N258="základní",J258,0)</f>
        <v>0</v>
      </c>
      <c r="BF258" s="228">
        <f>IF(N258="snížená",J258,0)</f>
        <v>0</v>
      </c>
      <c r="BG258" s="228">
        <f>IF(N258="zákl. přenesená",J258,0)</f>
        <v>0</v>
      </c>
      <c r="BH258" s="228">
        <f>IF(N258="sníž. přenesená",J258,0)</f>
        <v>0</v>
      </c>
      <c r="BI258" s="228">
        <f>IF(N258="nulová",J258,0)</f>
        <v>0</v>
      </c>
      <c r="BJ258" s="16" t="s">
        <v>82</v>
      </c>
      <c r="BK258" s="228">
        <f>ROUND(I258*H258,2)</f>
        <v>0</v>
      </c>
      <c r="BL258" s="16" t="s">
        <v>121</v>
      </c>
      <c r="BM258" s="227" t="s">
        <v>369</v>
      </c>
    </row>
    <row r="259" s="1" customFormat="1" ht="36" customHeight="1">
      <c r="B259" s="37"/>
      <c r="C259" s="216" t="s">
        <v>370</v>
      </c>
      <c r="D259" s="216" t="s">
        <v>117</v>
      </c>
      <c r="E259" s="217" t="s">
        <v>371</v>
      </c>
      <c r="F259" s="218" t="s">
        <v>372</v>
      </c>
      <c r="G259" s="219" t="s">
        <v>141</v>
      </c>
      <c r="H259" s="220">
        <v>38</v>
      </c>
      <c r="I259" s="221"/>
      <c r="J259" s="222">
        <f>ROUND(I259*H259,2)</f>
        <v>0</v>
      </c>
      <c r="K259" s="218" t="s">
        <v>1</v>
      </c>
      <c r="L259" s="42"/>
      <c r="M259" s="223" t="s">
        <v>1</v>
      </c>
      <c r="N259" s="224" t="s">
        <v>42</v>
      </c>
      <c r="O259" s="85"/>
      <c r="P259" s="225">
        <f>O259*H259</f>
        <v>0</v>
      </c>
      <c r="Q259" s="225">
        <v>0</v>
      </c>
      <c r="R259" s="225">
        <f>Q259*H259</f>
        <v>0</v>
      </c>
      <c r="S259" s="225">
        <v>0</v>
      </c>
      <c r="T259" s="226">
        <f>S259*H259</f>
        <v>0</v>
      </c>
      <c r="AR259" s="227" t="s">
        <v>121</v>
      </c>
      <c r="AT259" s="227" t="s">
        <v>117</v>
      </c>
      <c r="AU259" s="227" t="s">
        <v>84</v>
      </c>
      <c r="AY259" s="16" t="s">
        <v>115</v>
      </c>
      <c r="BE259" s="228">
        <f>IF(N259="základní",J259,0)</f>
        <v>0</v>
      </c>
      <c r="BF259" s="228">
        <f>IF(N259="snížená",J259,0)</f>
        <v>0</v>
      </c>
      <c r="BG259" s="228">
        <f>IF(N259="zákl. přenesená",J259,0)</f>
        <v>0</v>
      </c>
      <c r="BH259" s="228">
        <f>IF(N259="sníž. přenesená",J259,0)</f>
        <v>0</v>
      </c>
      <c r="BI259" s="228">
        <f>IF(N259="nulová",J259,0)</f>
        <v>0</v>
      </c>
      <c r="BJ259" s="16" t="s">
        <v>82</v>
      </c>
      <c r="BK259" s="228">
        <f>ROUND(I259*H259,2)</f>
        <v>0</v>
      </c>
      <c r="BL259" s="16" t="s">
        <v>121</v>
      </c>
      <c r="BM259" s="227" t="s">
        <v>373</v>
      </c>
    </row>
    <row r="260" s="1" customFormat="1">
      <c r="B260" s="37"/>
      <c r="C260" s="38"/>
      <c r="D260" s="229" t="s">
        <v>123</v>
      </c>
      <c r="E260" s="38"/>
      <c r="F260" s="230" t="s">
        <v>374</v>
      </c>
      <c r="G260" s="38"/>
      <c r="H260" s="38"/>
      <c r="I260" s="132"/>
      <c r="J260" s="38"/>
      <c r="K260" s="38"/>
      <c r="L260" s="42"/>
      <c r="M260" s="231"/>
      <c r="N260" s="85"/>
      <c r="O260" s="85"/>
      <c r="P260" s="85"/>
      <c r="Q260" s="85"/>
      <c r="R260" s="85"/>
      <c r="S260" s="85"/>
      <c r="T260" s="86"/>
      <c r="AT260" s="16" t="s">
        <v>123</v>
      </c>
      <c r="AU260" s="16" t="s">
        <v>84</v>
      </c>
    </row>
    <row r="261" s="1" customFormat="1" ht="36" customHeight="1">
      <c r="B261" s="37"/>
      <c r="C261" s="216" t="s">
        <v>375</v>
      </c>
      <c r="D261" s="216" t="s">
        <v>117</v>
      </c>
      <c r="E261" s="217" t="s">
        <v>376</v>
      </c>
      <c r="F261" s="218" t="s">
        <v>377</v>
      </c>
      <c r="G261" s="219" t="s">
        <v>141</v>
      </c>
      <c r="H261" s="220">
        <v>37</v>
      </c>
      <c r="I261" s="221"/>
      <c r="J261" s="222">
        <f>ROUND(I261*H261,2)</f>
        <v>0</v>
      </c>
      <c r="K261" s="218" t="s">
        <v>1</v>
      </c>
      <c r="L261" s="42"/>
      <c r="M261" s="223" t="s">
        <v>1</v>
      </c>
      <c r="N261" s="224" t="s">
        <v>42</v>
      </c>
      <c r="O261" s="85"/>
      <c r="P261" s="225">
        <f>O261*H261</f>
        <v>0</v>
      </c>
      <c r="Q261" s="225">
        <v>0</v>
      </c>
      <c r="R261" s="225">
        <f>Q261*H261</f>
        <v>0</v>
      </c>
      <c r="S261" s="225">
        <v>0</v>
      </c>
      <c r="T261" s="226">
        <f>S261*H261</f>
        <v>0</v>
      </c>
      <c r="AR261" s="227" t="s">
        <v>121</v>
      </c>
      <c r="AT261" s="227" t="s">
        <v>117</v>
      </c>
      <c r="AU261" s="227" t="s">
        <v>84</v>
      </c>
      <c r="AY261" s="16" t="s">
        <v>115</v>
      </c>
      <c r="BE261" s="228">
        <f>IF(N261="základní",J261,0)</f>
        <v>0</v>
      </c>
      <c r="BF261" s="228">
        <f>IF(N261="snížená",J261,0)</f>
        <v>0</v>
      </c>
      <c r="BG261" s="228">
        <f>IF(N261="zákl. přenesená",J261,0)</f>
        <v>0</v>
      </c>
      <c r="BH261" s="228">
        <f>IF(N261="sníž. přenesená",J261,0)</f>
        <v>0</v>
      </c>
      <c r="BI261" s="228">
        <f>IF(N261="nulová",J261,0)</f>
        <v>0</v>
      </c>
      <c r="BJ261" s="16" t="s">
        <v>82</v>
      </c>
      <c r="BK261" s="228">
        <f>ROUND(I261*H261,2)</f>
        <v>0</v>
      </c>
      <c r="BL261" s="16" t="s">
        <v>121</v>
      </c>
      <c r="BM261" s="227" t="s">
        <v>378</v>
      </c>
    </row>
    <row r="262" s="1" customFormat="1">
      <c r="B262" s="37"/>
      <c r="C262" s="38"/>
      <c r="D262" s="229" t="s">
        <v>123</v>
      </c>
      <c r="E262" s="38"/>
      <c r="F262" s="230" t="s">
        <v>379</v>
      </c>
      <c r="G262" s="38"/>
      <c r="H262" s="38"/>
      <c r="I262" s="132"/>
      <c r="J262" s="38"/>
      <c r="K262" s="38"/>
      <c r="L262" s="42"/>
      <c r="M262" s="231"/>
      <c r="N262" s="85"/>
      <c r="O262" s="85"/>
      <c r="P262" s="85"/>
      <c r="Q262" s="85"/>
      <c r="R262" s="85"/>
      <c r="S262" s="85"/>
      <c r="T262" s="86"/>
      <c r="AT262" s="16" t="s">
        <v>123</v>
      </c>
      <c r="AU262" s="16" t="s">
        <v>84</v>
      </c>
    </row>
    <row r="263" s="1" customFormat="1" ht="24" customHeight="1">
      <c r="B263" s="37"/>
      <c r="C263" s="216" t="s">
        <v>380</v>
      </c>
      <c r="D263" s="216" t="s">
        <v>117</v>
      </c>
      <c r="E263" s="217" t="s">
        <v>381</v>
      </c>
      <c r="F263" s="218" t="s">
        <v>382</v>
      </c>
      <c r="G263" s="219" t="s">
        <v>141</v>
      </c>
      <c r="H263" s="220">
        <v>38</v>
      </c>
      <c r="I263" s="221"/>
      <c r="J263" s="222">
        <f>ROUND(I263*H263,2)</f>
        <v>0</v>
      </c>
      <c r="K263" s="218" t="s">
        <v>335</v>
      </c>
      <c r="L263" s="42"/>
      <c r="M263" s="223" t="s">
        <v>1</v>
      </c>
      <c r="N263" s="224" t="s">
        <v>42</v>
      </c>
      <c r="O263" s="85"/>
      <c r="P263" s="225">
        <f>O263*H263</f>
        <v>0</v>
      </c>
      <c r="Q263" s="225">
        <v>5.0000000000000002E-05</v>
      </c>
      <c r="R263" s="225">
        <f>Q263*H263</f>
        <v>0.0019</v>
      </c>
      <c r="S263" s="225">
        <v>0</v>
      </c>
      <c r="T263" s="226">
        <f>S263*H263</f>
        <v>0</v>
      </c>
      <c r="AR263" s="227" t="s">
        <v>121</v>
      </c>
      <c r="AT263" s="227" t="s">
        <v>117</v>
      </c>
      <c r="AU263" s="227" t="s">
        <v>84</v>
      </c>
      <c r="AY263" s="16" t="s">
        <v>115</v>
      </c>
      <c r="BE263" s="228">
        <f>IF(N263="základní",J263,0)</f>
        <v>0</v>
      </c>
      <c r="BF263" s="228">
        <f>IF(N263="snížená",J263,0)</f>
        <v>0</v>
      </c>
      <c r="BG263" s="228">
        <f>IF(N263="zákl. přenesená",J263,0)</f>
        <v>0</v>
      </c>
      <c r="BH263" s="228">
        <f>IF(N263="sníž. přenesená",J263,0)</f>
        <v>0</v>
      </c>
      <c r="BI263" s="228">
        <f>IF(N263="nulová",J263,0)</f>
        <v>0</v>
      </c>
      <c r="BJ263" s="16" t="s">
        <v>82</v>
      </c>
      <c r="BK263" s="228">
        <f>ROUND(I263*H263,2)</f>
        <v>0</v>
      </c>
      <c r="BL263" s="16" t="s">
        <v>121</v>
      </c>
      <c r="BM263" s="227" t="s">
        <v>383</v>
      </c>
    </row>
    <row r="264" s="1" customFormat="1">
      <c r="B264" s="37"/>
      <c r="C264" s="38"/>
      <c r="D264" s="229" t="s">
        <v>123</v>
      </c>
      <c r="E264" s="38"/>
      <c r="F264" s="230" t="s">
        <v>384</v>
      </c>
      <c r="G264" s="38"/>
      <c r="H264" s="38"/>
      <c r="I264" s="132"/>
      <c r="J264" s="38"/>
      <c r="K264" s="38"/>
      <c r="L264" s="42"/>
      <c r="M264" s="231"/>
      <c r="N264" s="85"/>
      <c r="O264" s="85"/>
      <c r="P264" s="85"/>
      <c r="Q264" s="85"/>
      <c r="R264" s="85"/>
      <c r="S264" s="85"/>
      <c r="T264" s="86"/>
      <c r="AT264" s="16" t="s">
        <v>123</v>
      </c>
      <c r="AU264" s="16" t="s">
        <v>84</v>
      </c>
    </row>
    <row r="265" s="1" customFormat="1" ht="16.5" customHeight="1">
      <c r="B265" s="37"/>
      <c r="C265" s="264" t="s">
        <v>385</v>
      </c>
      <c r="D265" s="264" t="s">
        <v>351</v>
      </c>
      <c r="E265" s="265" t="s">
        <v>386</v>
      </c>
      <c r="F265" s="266" t="s">
        <v>387</v>
      </c>
      <c r="G265" s="267" t="s">
        <v>141</v>
      </c>
      <c r="H265" s="268">
        <v>38</v>
      </c>
      <c r="I265" s="269"/>
      <c r="J265" s="270">
        <f>ROUND(I265*H265,2)</f>
        <v>0</v>
      </c>
      <c r="K265" s="266" t="s">
        <v>1</v>
      </c>
      <c r="L265" s="271"/>
      <c r="M265" s="272" t="s">
        <v>1</v>
      </c>
      <c r="N265" s="273" t="s">
        <v>42</v>
      </c>
      <c r="O265" s="85"/>
      <c r="P265" s="225">
        <f>O265*H265</f>
        <v>0</v>
      </c>
      <c r="Q265" s="225">
        <v>0.023</v>
      </c>
      <c r="R265" s="225">
        <f>Q265*H265</f>
        <v>0.874</v>
      </c>
      <c r="S265" s="225">
        <v>0</v>
      </c>
      <c r="T265" s="226">
        <f>S265*H265</f>
        <v>0</v>
      </c>
      <c r="AR265" s="227" t="s">
        <v>162</v>
      </c>
      <c r="AT265" s="227" t="s">
        <v>351</v>
      </c>
      <c r="AU265" s="227" t="s">
        <v>84</v>
      </c>
      <c r="AY265" s="16" t="s">
        <v>115</v>
      </c>
      <c r="BE265" s="228">
        <f>IF(N265="základní",J265,0)</f>
        <v>0</v>
      </c>
      <c r="BF265" s="228">
        <f>IF(N265="snížená",J265,0)</f>
        <v>0</v>
      </c>
      <c r="BG265" s="228">
        <f>IF(N265="zákl. přenesená",J265,0)</f>
        <v>0</v>
      </c>
      <c r="BH265" s="228">
        <f>IF(N265="sníž. přenesená",J265,0)</f>
        <v>0</v>
      </c>
      <c r="BI265" s="228">
        <f>IF(N265="nulová",J265,0)</f>
        <v>0</v>
      </c>
      <c r="BJ265" s="16" t="s">
        <v>82</v>
      </c>
      <c r="BK265" s="228">
        <f>ROUND(I265*H265,2)</f>
        <v>0</v>
      </c>
      <c r="BL265" s="16" t="s">
        <v>121</v>
      </c>
      <c r="BM265" s="227" t="s">
        <v>388</v>
      </c>
    </row>
    <row r="266" s="11" customFormat="1" ht="22.8" customHeight="1">
      <c r="B266" s="200"/>
      <c r="C266" s="201"/>
      <c r="D266" s="202" t="s">
        <v>76</v>
      </c>
      <c r="E266" s="214" t="s">
        <v>138</v>
      </c>
      <c r="F266" s="214" t="s">
        <v>389</v>
      </c>
      <c r="G266" s="201"/>
      <c r="H266" s="201"/>
      <c r="I266" s="204"/>
      <c r="J266" s="215">
        <f>BK266</f>
        <v>0</v>
      </c>
      <c r="K266" s="201"/>
      <c r="L266" s="206"/>
      <c r="M266" s="207"/>
      <c r="N266" s="208"/>
      <c r="O266" s="208"/>
      <c r="P266" s="209">
        <f>SUM(P267:P271)</f>
        <v>0</v>
      </c>
      <c r="Q266" s="208"/>
      <c r="R266" s="209">
        <f>SUM(R267:R271)</f>
        <v>8.6441296200000011</v>
      </c>
      <c r="S266" s="208"/>
      <c r="T266" s="210">
        <f>SUM(T267:T271)</f>
        <v>0</v>
      </c>
      <c r="AR266" s="211" t="s">
        <v>82</v>
      </c>
      <c r="AT266" s="212" t="s">
        <v>76</v>
      </c>
      <c r="AU266" s="212" t="s">
        <v>82</v>
      </c>
      <c r="AY266" s="211" t="s">
        <v>115</v>
      </c>
      <c r="BK266" s="213">
        <f>SUM(BK267:BK271)</f>
        <v>0</v>
      </c>
    </row>
    <row r="267" s="1" customFormat="1" ht="84" customHeight="1">
      <c r="B267" s="37"/>
      <c r="C267" s="216" t="s">
        <v>390</v>
      </c>
      <c r="D267" s="216" t="s">
        <v>117</v>
      </c>
      <c r="E267" s="217" t="s">
        <v>391</v>
      </c>
      <c r="F267" s="218" t="s">
        <v>392</v>
      </c>
      <c r="G267" s="219" t="s">
        <v>213</v>
      </c>
      <c r="H267" s="220">
        <v>3.4860000000000002</v>
      </c>
      <c r="I267" s="221"/>
      <c r="J267" s="222">
        <f>ROUND(I267*H267,2)</f>
        <v>0</v>
      </c>
      <c r="K267" s="218" t="s">
        <v>128</v>
      </c>
      <c r="L267" s="42"/>
      <c r="M267" s="223" t="s">
        <v>1</v>
      </c>
      <c r="N267" s="224" t="s">
        <v>42</v>
      </c>
      <c r="O267" s="85"/>
      <c r="P267" s="225">
        <f>O267*H267</f>
        <v>0</v>
      </c>
      <c r="Q267" s="225">
        <v>2.47967</v>
      </c>
      <c r="R267" s="225">
        <f>Q267*H267</f>
        <v>8.6441296200000011</v>
      </c>
      <c r="S267" s="225">
        <v>0</v>
      </c>
      <c r="T267" s="226">
        <f>S267*H267</f>
        <v>0</v>
      </c>
      <c r="AR267" s="227" t="s">
        <v>121</v>
      </c>
      <c r="AT267" s="227" t="s">
        <v>117</v>
      </c>
      <c r="AU267" s="227" t="s">
        <v>84</v>
      </c>
      <c r="AY267" s="16" t="s">
        <v>115</v>
      </c>
      <c r="BE267" s="228">
        <f>IF(N267="základní",J267,0)</f>
        <v>0</v>
      </c>
      <c r="BF267" s="228">
        <f>IF(N267="snížená",J267,0)</f>
        <v>0</v>
      </c>
      <c r="BG267" s="228">
        <f>IF(N267="zákl. přenesená",J267,0)</f>
        <v>0</v>
      </c>
      <c r="BH267" s="228">
        <f>IF(N267="sníž. přenesená",J267,0)</f>
        <v>0</v>
      </c>
      <c r="BI267" s="228">
        <f>IF(N267="nulová",J267,0)</f>
        <v>0</v>
      </c>
      <c r="BJ267" s="16" t="s">
        <v>82</v>
      </c>
      <c r="BK267" s="228">
        <f>ROUND(I267*H267,2)</f>
        <v>0</v>
      </c>
      <c r="BL267" s="16" t="s">
        <v>121</v>
      </c>
      <c r="BM267" s="227" t="s">
        <v>393</v>
      </c>
    </row>
    <row r="268" s="1" customFormat="1">
      <c r="B268" s="37"/>
      <c r="C268" s="38"/>
      <c r="D268" s="229" t="s">
        <v>123</v>
      </c>
      <c r="E268" s="38"/>
      <c r="F268" s="230" t="s">
        <v>394</v>
      </c>
      <c r="G268" s="38"/>
      <c r="H268" s="38"/>
      <c r="I268" s="132"/>
      <c r="J268" s="38"/>
      <c r="K268" s="38"/>
      <c r="L268" s="42"/>
      <c r="M268" s="231"/>
      <c r="N268" s="85"/>
      <c r="O268" s="85"/>
      <c r="P268" s="85"/>
      <c r="Q268" s="85"/>
      <c r="R268" s="85"/>
      <c r="S268" s="85"/>
      <c r="T268" s="86"/>
      <c r="AT268" s="16" t="s">
        <v>123</v>
      </c>
      <c r="AU268" s="16" t="s">
        <v>84</v>
      </c>
    </row>
    <row r="269" s="13" customFormat="1">
      <c r="B269" s="242"/>
      <c r="C269" s="243"/>
      <c r="D269" s="229" t="s">
        <v>130</v>
      </c>
      <c r="E269" s="244" t="s">
        <v>1</v>
      </c>
      <c r="F269" s="245" t="s">
        <v>395</v>
      </c>
      <c r="G269" s="243"/>
      <c r="H269" s="246">
        <v>3.4860000000000002</v>
      </c>
      <c r="I269" s="247"/>
      <c r="J269" s="243"/>
      <c r="K269" s="243"/>
      <c r="L269" s="248"/>
      <c r="M269" s="249"/>
      <c r="N269" s="250"/>
      <c r="O269" s="250"/>
      <c r="P269" s="250"/>
      <c r="Q269" s="250"/>
      <c r="R269" s="250"/>
      <c r="S269" s="250"/>
      <c r="T269" s="251"/>
      <c r="AT269" s="252" t="s">
        <v>130</v>
      </c>
      <c r="AU269" s="252" t="s">
        <v>84</v>
      </c>
      <c r="AV269" s="13" t="s">
        <v>84</v>
      </c>
      <c r="AW269" s="13" t="s">
        <v>34</v>
      </c>
      <c r="AX269" s="13" t="s">
        <v>82</v>
      </c>
      <c r="AY269" s="252" t="s">
        <v>115</v>
      </c>
    </row>
    <row r="270" s="1" customFormat="1" ht="36" customHeight="1">
      <c r="B270" s="37"/>
      <c r="C270" s="216" t="s">
        <v>396</v>
      </c>
      <c r="D270" s="216" t="s">
        <v>117</v>
      </c>
      <c r="E270" s="217" t="s">
        <v>397</v>
      </c>
      <c r="F270" s="218" t="s">
        <v>398</v>
      </c>
      <c r="G270" s="219" t="s">
        <v>399</v>
      </c>
      <c r="H270" s="220">
        <v>267</v>
      </c>
      <c r="I270" s="221"/>
      <c r="J270" s="222">
        <f>ROUND(I270*H270,2)</f>
        <v>0</v>
      </c>
      <c r="K270" s="218" t="s">
        <v>1</v>
      </c>
      <c r="L270" s="42"/>
      <c r="M270" s="223" t="s">
        <v>1</v>
      </c>
      <c r="N270" s="224" t="s">
        <v>42</v>
      </c>
      <c r="O270" s="85"/>
      <c r="P270" s="225">
        <f>O270*H270</f>
        <v>0</v>
      </c>
      <c r="Q270" s="225">
        <v>0</v>
      </c>
      <c r="R270" s="225">
        <f>Q270*H270</f>
        <v>0</v>
      </c>
      <c r="S270" s="225">
        <v>0</v>
      </c>
      <c r="T270" s="226">
        <f>S270*H270</f>
        <v>0</v>
      </c>
      <c r="AR270" s="227" t="s">
        <v>121</v>
      </c>
      <c r="AT270" s="227" t="s">
        <v>117</v>
      </c>
      <c r="AU270" s="227" t="s">
        <v>84</v>
      </c>
      <c r="AY270" s="16" t="s">
        <v>115</v>
      </c>
      <c r="BE270" s="228">
        <f>IF(N270="základní",J270,0)</f>
        <v>0</v>
      </c>
      <c r="BF270" s="228">
        <f>IF(N270="snížená",J270,0)</f>
        <v>0</v>
      </c>
      <c r="BG270" s="228">
        <f>IF(N270="zákl. přenesená",J270,0)</f>
        <v>0</v>
      </c>
      <c r="BH270" s="228">
        <f>IF(N270="sníž. přenesená",J270,0)</f>
        <v>0</v>
      </c>
      <c r="BI270" s="228">
        <f>IF(N270="nulová",J270,0)</f>
        <v>0</v>
      </c>
      <c r="BJ270" s="16" t="s">
        <v>82</v>
      </c>
      <c r="BK270" s="228">
        <f>ROUND(I270*H270,2)</f>
        <v>0</v>
      </c>
      <c r="BL270" s="16" t="s">
        <v>121</v>
      </c>
      <c r="BM270" s="227" t="s">
        <v>400</v>
      </c>
    </row>
    <row r="271" s="1" customFormat="1">
      <c r="B271" s="37"/>
      <c r="C271" s="38"/>
      <c r="D271" s="229" t="s">
        <v>123</v>
      </c>
      <c r="E271" s="38"/>
      <c r="F271" s="230" t="s">
        <v>401</v>
      </c>
      <c r="G271" s="38"/>
      <c r="H271" s="38"/>
      <c r="I271" s="132"/>
      <c r="J271" s="38"/>
      <c r="K271" s="38"/>
      <c r="L271" s="42"/>
      <c r="M271" s="231"/>
      <c r="N271" s="85"/>
      <c r="O271" s="85"/>
      <c r="P271" s="85"/>
      <c r="Q271" s="85"/>
      <c r="R271" s="85"/>
      <c r="S271" s="85"/>
      <c r="T271" s="86"/>
      <c r="AT271" s="16" t="s">
        <v>123</v>
      </c>
      <c r="AU271" s="16" t="s">
        <v>84</v>
      </c>
    </row>
    <row r="272" s="11" customFormat="1" ht="22.8" customHeight="1">
      <c r="B272" s="200"/>
      <c r="C272" s="201"/>
      <c r="D272" s="202" t="s">
        <v>76</v>
      </c>
      <c r="E272" s="214" t="s">
        <v>121</v>
      </c>
      <c r="F272" s="214" t="s">
        <v>402</v>
      </c>
      <c r="G272" s="201"/>
      <c r="H272" s="201"/>
      <c r="I272" s="204"/>
      <c r="J272" s="215">
        <f>BK272</f>
        <v>0</v>
      </c>
      <c r="K272" s="201"/>
      <c r="L272" s="206"/>
      <c r="M272" s="207"/>
      <c r="N272" s="208"/>
      <c r="O272" s="208"/>
      <c r="P272" s="209">
        <f>SUM(P273:P301)</f>
        <v>0</v>
      </c>
      <c r="Q272" s="208"/>
      <c r="R272" s="209">
        <f>SUM(R273:R301)</f>
        <v>588.08301534999998</v>
      </c>
      <c r="S272" s="208"/>
      <c r="T272" s="210">
        <f>SUM(T273:T301)</f>
        <v>0</v>
      </c>
      <c r="AR272" s="211" t="s">
        <v>82</v>
      </c>
      <c r="AT272" s="212" t="s">
        <v>76</v>
      </c>
      <c r="AU272" s="212" t="s">
        <v>82</v>
      </c>
      <c r="AY272" s="211" t="s">
        <v>115</v>
      </c>
      <c r="BK272" s="213">
        <f>SUM(BK273:BK301)</f>
        <v>0</v>
      </c>
    </row>
    <row r="273" s="1" customFormat="1" ht="16.5" customHeight="1">
      <c r="B273" s="37"/>
      <c r="C273" s="216" t="s">
        <v>403</v>
      </c>
      <c r="D273" s="216" t="s">
        <v>117</v>
      </c>
      <c r="E273" s="217" t="s">
        <v>404</v>
      </c>
      <c r="F273" s="218" t="s">
        <v>405</v>
      </c>
      <c r="G273" s="219" t="s">
        <v>127</v>
      </c>
      <c r="H273" s="220">
        <v>5.6559999999999997</v>
      </c>
      <c r="I273" s="221"/>
      <c r="J273" s="222">
        <f>ROUND(I273*H273,2)</f>
        <v>0</v>
      </c>
      <c r="K273" s="218" t="s">
        <v>128</v>
      </c>
      <c r="L273" s="42"/>
      <c r="M273" s="223" t="s">
        <v>1</v>
      </c>
      <c r="N273" s="224" t="s">
        <v>42</v>
      </c>
      <c r="O273" s="85"/>
      <c r="P273" s="225">
        <f>O273*H273</f>
        <v>0</v>
      </c>
      <c r="Q273" s="225">
        <v>0.21251999999999999</v>
      </c>
      <c r="R273" s="225">
        <f>Q273*H273</f>
        <v>1.2020131199999999</v>
      </c>
      <c r="S273" s="225">
        <v>0</v>
      </c>
      <c r="T273" s="226">
        <f>S273*H273</f>
        <v>0</v>
      </c>
      <c r="AR273" s="227" t="s">
        <v>121</v>
      </c>
      <c r="AT273" s="227" t="s">
        <v>117</v>
      </c>
      <c r="AU273" s="227" t="s">
        <v>84</v>
      </c>
      <c r="AY273" s="16" t="s">
        <v>115</v>
      </c>
      <c r="BE273" s="228">
        <f>IF(N273="základní",J273,0)</f>
        <v>0</v>
      </c>
      <c r="BF273" s="228">
        <f>IF(N273="snížená",J273,0)</f>
        <v>0</v>
      </c>
      <c r="BG273" s="228">
        <f>IF(N273="zákl. přenesená",J273,0)</f>
        <v>0</v>
      </c>
      <c r="BH273" s="228">
        <f>IF(N273="sníž. přenesená",J273,0)</f>
        <v>0</v>
      </c>
      <c r="BI273" s="228">
        <f>IF(N273="nulová",J273,0)</f>
        <v>0</v>
      </c>
      <c r="BJ273" s="16" t="s">
        <v>82</v>
      </c>
      <c r="BK273" s="228">
        <f>ROUND(I273*H273,2)</f>
        <v>0</v>
      </c>
      <c r="BL273" s="16" t="s">
        <v>121</v>
      </c>
      <c r="BM273" s="227" t="s">
        <v>406</v>
      </c>
    </row>
    <row r="274" s="13" customFormat="1">
      <c r="B274" s="242"/>
      <c r="C274" s="243"/>
      <c r="D274" s="229" t="s">
        <v>130</v>
      </c>
      <c r="E274" s="244" t="s">
        <v>1</v>
      </c>
      <c r="F274" s="245" t="s">
        <v>407</v>
      </c>
      <c r="G274" s="243"/>
      <c r="H274" s="246">
        <v>5.6559999999999997</v>
      </c>
      <c r="I274" s="247"/>
      <c r="J274" s="243"/>
      <c r="K274" s="243"/>
      <c r="L274" s="248"/>
      <c r="M274" s="249"/>
      <c r="N274" s="250"/>
      <c r="O274" s="250"/>
      <c r="P274" s="250"/>
      <c r="Q274" s="250"/>
      <c r="R274" s="250"/>
      <c r="S274" s="250"/>
      <c r="T274" s="251"/>
      <c r="AT274" s="252" t="s">
        <v>130</v>
      </c>
      <c r="AU274" s="252" t="s">
        <v>84</v>
      </c>
      <c r="AV274" s="13" t="s">
        <v>84</v>
      </c>
      <c r="AW274" s="13" t="s">
        <v>34</v>
      </c>
      <c r="AX274" s="13" t="s">
        <v>82</v>
      </c>
      <c r="AY274" s="252" t="s">
        <v>115</v>
      </c>
    </row>
    <row r="275" s="1" customFormat="1" ht="36" customHeight="1">
      <c r="B275" s="37"/>
      <c r="C275" s="216" t="s">
        <v>408</v>
      </c>
      <c r="D275" s="216" t="s">
        <v>117</v>
      </c>
      <c r="E275" s="217" t="s">
        <v>409</v>
      </c>
      <c r="F275" s="218" t="s">
        <v>410</v>
      </c>
      <c r="G275" s="219" t="s">
        <v>213</v>
      </c>
      <c r="H275" s="220">
        <v>248.685</v>
      </c>
      <c r="I275" s="221"/>
      <c r="J275" s="222">
        <f>ROUND(I275*H275,2)</f>
        <v>0</v>
      </c>
      <c r="K275" s="218" t="s">
        <v>241</v>
      </c>
      <c r="L275" s="42"/>
      <c r="M275" s="223" t="s">
        <v>1</v>
      </c>
      <c r="N275" s="224" t="s">
        <v>42</v>
      </c>
      <c r="O275" s="85"/>
      <c r="P275" s="225">
        <f>O275*H275</f>
        <v>0</v>
      </c>
      <c r="Q275" s="225">
        <v>2.13408</v>
      </c>
      <c r="R275" s="225">
        <f>Q275*H275</f>
        <v>530.71368480000001</v>
      </c>
      <c r="S275" s="225">
        <v>0</v>
      </c>
      <c r="T275" s="226">
        <f>S275*H275</f>
        <v>0</v>
      </c>
      <c r="AR275" s="227" t="s">
        <v>121</v>
      </c>
      <c r="AT275" s="227" t="s">
        <v>117</v>
      </c>
      <c r="AU275" s="227" t="s">
        <v>84</v>
      </c>
      <c r="AY275" s="16" t="s">
        <v>115</v>
      </c>
      <c r="BE275" s="228">
        <f>IF(N275="základní",J275,0)</f>
        <v>0</v>
      </c>
      <c r="BF275" s="228">
        <f>IF(N275="snížená",J275,0)</f>
        <v>0</v>
      </c>
      <c r="BG275" s="228">
        <f>IF(N275="zákl. přenesená",J275,0)</f>
        <v>0</v>
      </c>
      <c r="BH275" s="228">
        <f>IF(N275="sníž. přenesená",J275,0)</f>
        <v>0</v>
      </c>
      <c r="BI275" s="228">
        <f>IF(N275="nulová",J275,0)</f>
        <v>0</v>
      </c>
      <c r="BJ275" s="16" t="s">
        <v>82</v>
      </c>
      <c r="BK275" s="228">
        <f>ROUND(I275*H275,2)</f>
        <v>0</v>
      </c>
      <c r="BL275" s="16" t="s">
        <v>121</v>
      </c>
      <c r="BM275" s="227" t="s">
        <v>411</v>
      </c>
    </row>
    <row r="276" s="1" customFormat="1">
      <c r="B276" s="37"/>
      <c r="C276" s="38"/>
      <c r="D276" s="229" t="s">
        <v>123</v>
      </c>
      <c r="E276" s="38"/>
      <c r="F276" s="230" t="s">
        <v>412</v>
      </c>
      <c r="G276" s="38"/>
      <c r="H276" s="38"/>
      <c r="I276" s="132"/>
      <c r="J276" s="38"/>
      <c r="K276" s="38"/>
      <c r="L276" s="42"/>
      <c r="M276" s="231"/>
      <c r="N276" s="85"/>
      <c r="O276" s="85"/>
      <c r="P276" s="85"/>
      <c r="Q276" s="85"/>
      <c r="R276" s="85"/>
      <c r="S276" s="85"/>
      <c r="T276" s="86"/>
      <c r="AT276" s="16" t="s">
        <v>123</v>
      </c>
      <c r="AU276" s="16" t="s">
        <v>84</v>
      </c>
    </row>
    <row r="277" s="12" customFormat="1">
      <c r="B277" s="232"/>
      <c r="C277" s="233"/>
      <c r="D277" s="229" t="s">
        <v>130</v>
      </c>
      <c r="E277" s="234" t="s">
        <v>1</v>
      </c>
      <c r="F277" s="235" t="s">
        <v>413</v>
      </c>
      <c r="G277" s="233"/>
      <c r="H277" s="234" t="s">
        <v>1</v>
      </c>
      <c r="I277" s="236"/>
      <c r="J277" s="233"/>
      <c r="K277" s="233"/>
      <c r="L277" s="237"/>
      <c r="M277" s="238"/>
      <c r="N277" s="239"/>
      <c r="O277" s="239"/>
      <c r="P277" s="239"/>
      <c r="Q277" s="239"/>
      <c r="R277" s="239"/>
      <c r="S277" s="239"/>
      <c r="T277" s="240"/>
      <c r="AT277" s="241" t="s">
        <v>130</v>
      </c>
      <c r="AU277" s="241" t="s">
        <v>84</v>
      </c>
      <c r="AV277" s="12" t="s">
        <v>82</v>
      </c>
      <c r="AW277" s="12" t="s">
        <v>34</v>
      </c>
      <c r="AX277" s="12" t="s">
        <v>77</v>
      </c>
      <c r="AY277" s="241" t="s">
        <v>115</v>
      </c>
    </row>
    <row r="278" s="13" customFormat="1">
      <c r="B278" s="242"/>
      <c r="C278" s="243"/>
      <c r="D278" s="229" t="s">
        <v>130</v>
      </c>
      <c r="E278" s="244" t="s">
        <v>1</v>
      </c>
      <c r="F278" s="245" t="s">
        <v>414</v>
      </c>
      <c r="G278" s="243"/>
      <c r="H278" s="246">
        <v>11.310000000000001</v>
      </c>
      <c r="I278" s="247"/>
      <c r="J278" s="243"/>
      <c r="K278" s="243"/>
      <c r="L278" s="248"/>
      <c r="M278" s="249"/>
      <c r="N278" s="250"/>
      <c r="O278" s="250"/>
      <c r="P278" s="250"/>
      <c r="Q278" s="250"/>
      <c r="R278" s="250"/>
      <c r="S278" s="250"/>
      <c r="T278" s="251"/>
      <c r="AT278" s="252" t="s">
        <v>130</v>
      </c>
      <c r="AU278" s="252" t="s">
        <v>84</v>
      </c>
      <c r="AV278" s="13" t="s">
        <v>84</v>
      </c>
      <c r="AW278" s="13" t="s">
        <v>34</v>
      </c>
      <c r="AX278" s="13" t="s">
        <v>77</v>
      </c>
      <c r="AY278" s="252" t="s">
        <v>115</v>
      </c>
    </row>
    <row r="279" s="12" customFormat="1">
      <c r="B279" s="232"/>
      <c r="C279" s="233"/>
      <c r="D279" s="229" t="s">
        <v>130</v>
      </c>
      <c r="E279" s="234" t="s">
        <v>1</v>
      </c>
      <c r="F279" s="235" t="s">
        <v>415</v>
      </c>
      <c r="G279" s="233"/>
      <c r="H279" s="234" t="s">
        <v>1</v>
      </c>
      <c r="I279" s="236"/>
      <c r="J279" s="233"/>
      <c r="K279" s="233"/>
      <c r="L279" s="237"/>
      <c r="M279" s="238"/>
      <c r="N279" s="239"/>
      <c r="O279" s="239"/>
      <c r="P279" s="239"/>
      <c r="Q279" s="239"/>
      <c r="R279" s="239"/>
      <c r="S279" s="239"/>
      <c r="T279" s="240"/>
      <c r="AT279" s="241" t="s">
        <v>130</v>
      </c>
      <c r="AU279" s="241" t="s">
        <v>84</v>
      </c>
      <c r="AV279" s="12" t="s">
        <v>82</v>
      </c>
      <c r="AW279" s="12" t="s">
        <v>34</v>
      </c>
      <c r="AX279" s="12" t="s">
        <v>77</v>
      </c>
      <c r="AY279" s="241" t="s">
        <v>115</v>
      </c>
    </row>
    <row r="280" s="13" customFormat="1">
      <c r="B280" s="242"/>
      <c r="C280" s="243"/>
      <c r="D280" s="229" t="s">
        <v>130</v>
      </c>
      <c r="E280" s="244" t="s">
        <v>1</v>
      </c>
      <c r="F280" s="245" t="s">
        <v>236</v>
      </c>
      <c r="G280" s="243"/>
      <c r="H280" s="246">
        <v>118.125</v>
      </c>
      <c r="I280" s="247"/>
      <c r="J280" s="243"/>
      <c r="K280" s="243"/>
      <c r="L280" s="248"/>
      <c r="M280" s="249"/>
      <c r="N280" s="250"/>
      <c r="O280" s="250"/>
      <c r="P280" s="250"/>
      <c r="Q280" s="250"/>
      <c r="R280" s="250"/>
      <c r="S280" s="250"/>
      <c r="T280" s="251"/>
      <c r="AT280" s="252" t="s">
        <v>130</v>
      </c>
      <c r="AU280" s="252" t="s">
        <v>84</v>
      </c>
      <c r="AV280" s="13" t="s">
        <v>84</v>
      </c>
      <c r="AW280" s="13" t="s">
        <v>34</v>
      </c>
      <c r="AX280" s="13" t="s">
        <v>77</v>
      </c>
      <c r="AY280" s="252" t="s">
        <v>115</v>
      </c>
    </row>
    <row r="281" s="12" customFormat="1">
      <c r="B281" s="232"/>
      <c r="C281" s="233"/>
      <c r="D281" s="229" t="s">
        <v>130</v>
      </c>
      <c r="E281" s="234" t="s">
        <v>1</v>
      </c>
      <c r="F281" s="235" t="s">
        <v>416</v>
      </c>
      <c r="G281" s="233"/>
      <c r="H281" s="234" t="s">
        <v>1</v>
      </c>
      <c r="I281" s="236"/>
      <c r="J281" s="233"/>
      <c r="K281" s="233"/>
      <c r="L281" s="237"/>
      <c r="M281" s="238"/>
      <c r="N281" s="239"/>
      <c r="O281" s="239"/>
      <c r="P281" s="239"/>
      <c r="Q281" s="239"/>
      <c r="R281" s="239"/>
      <c r="S281" s="239"/>
      <c r="T281" s="240"/>
      <c r="AT281" s="241" t="s">
        <v>130</v>
      </c>
      <c r="AU281" s="241" t="s">
        <v>84</v>
      </c>
      <c r="AV281" s="12" t="s">
        <v>82</v>
      </c>
      <c r="AW281" s="12" t="s">
        <v>34</v>
      </c>
      <c r="AX281" s="12" t="s">
        <v>77</v>
      </c>
      <c r="AY281" s="241" t="s">
        <v>115</v>
      </c>
    </row>
    <row r="282" s="13" customFormat="1">
      <c r="B282" s="242"/>
      <c r="C282" s="243"/>
      <c r="D282" s="229" t="s">
        <v>130</v>
      </c>
      <c r="E282" s="244" t="s">
        <v>1</v>
      </c>
      <c r="F282" s="245" t="s">
        <v>417</v>
      </c>
      <c r="G282" s="243"/>
      <c r="H282" s="246">
        <v>119.25</v>
      </c>
      <c r="I282" s="247"/>
      <c r="J282" s="243"/>
      <c r="K282" s="243"/>
      <c r="L282" s="248"/>
      <c r="M282" s="249"/>
      <c r="N282" s="250"/>
      <c r="O282" s="250"/>
      <c r="P282" s="250"/>
      <c r="Q282" s="250"/>
      <c r="R282" s="250"/>
      <c r="S282" s="250"/>
      <c r="T282" s="251"/>
      <c r="AT282" s="252" t="s">
        <v>130</v>
      </c>
      <c r="AU282" s="252" t="s">
        <v>84</v>
      </c>
      <c r="AV282" s="13" t="s">
        <v>84</v>
      </c>
      <c r="AW282" s="13" t="s">
        <v>34</v>
      </c>
      <c r="AX282" s="13" t="s">
        <v>77</v>
      </c>
      <c r="AY282" s="252" t="s">
        <v>115</v>
      </c>
    </row>
    <row r="283" s="14" customFormat="1">
      <c r="B283" s="253"/>
      <c r="C283" s="254"/>
      <c r="D283" s="229" t="s">
        <v>130</v>
      </c>
      <c r="E283" s="255" t="s">
        <v>1</v>
      </c>
      <c r="F283" s="256" t="s">
        <v>137</v>
      </c>
      <c r="G283" s="254"/>
      <c r="H283" s="257">
        <v>248.685</v>
      </c>
      <c r="I283" s="258"/>
      <c r="J283" s="254"/>
      <c r="K283" s="254"/>
      <c r="L283" s="259"/>
      <c r="M283" s="260"/>
      <c r="N283" s="261"/>
      <c r="O283" s="261"/>
      <c r="P283" s="261"/>
      <c r="Q283" s="261"/>
      <c r="R283" s="261"/>
      <c r="S283" s="261"/>
      <c r="T283" s="262"/>
      <c r="AT283" s="263" t="s">
        <v>130</v>
      </c>
      <c r="AU283" s="263" t="s">
        <v>84</v>
      </c>
      <c r="AV283" s="14" t="s">
        <v>121</v>
      </c>
      <c r="AW283" s="14" t="s">
        <v>34</v>
      </c>
      <c r="AX283" s="14" t="s">
        <v>82</v>
      </c>
      <c r="AY283" s="263" t="s">
        <v>115</v>
      </c>
    </row>
    <row r="284" s="1" customFormat="1" ht="48" customHeight="1">
      <c r="B284" s="37"/>
      <c r="C284" s="216" t="s">
        <v>418</v>
      </c>
      <c r="D284" s="216" t="s">
        <v>117</v>
      </c>
      <c r="E284" s="217" t="s">
        <v>419</v>
      </c>
      <c r="F284" s="218" t="s">
        <v>420</v>
      </c>
      <c r="G284" s="219" t="s">
        <v>127</v>
      </c>
      <c r="H284" s="220">
        <v>334</v>
      </c>
      <c r="I284" s="221"/>
      <c r="J284" s="222">
        <f>ROUND(I284*H284,2)</f>
        <v>0</v>
      </c>
      <c r="K284" s="218" t="s">
        <v>241</v>
      </c>
      <c r="L284" s="42"/>
      <c r="M284" s="223" t="s">
        <v>1</v>
      </c>
      <c r="N284" s="224" t="s">
        <v>42</v>
      </c>
      <c r="O284" s="85"/>
      <c r="P284" s="225">
        <f>O284*H284</f>
        <v>0</v>
      </c>
      <c r="Q284" s="225">
        <v>0</v>
      </c>
      <c r="R284" s="225">
        <f>Q284*H284</f>
        <v>0</v>
      </c>
      <c r="S284" s="225">
        <v>0</v>
      </c>
      <c r="T284" s="226">
        <f>S284*H284</f>
        <v>0</v>
      </c>
      <c r="AR284" s="227" t="s">
        <v>121</v>
      </c>
      <c r="AT284" s="227" t="s">
        <v>117</v>
      </c>
      <c r="AU284" s="227" t="s">
        <v>84</v>
      </c>
      <c r="AY284" s="16" t="s">
        <v>115</v>
      </c>
      <c r="BE284" s="228">
        <f>IF(N284="základní",J284,0)</f>
        <v>0</v>
      </c>
      <c r="BF284" s="228">
        <f>IF(N284="snížená",J284,0)</f>
        <v>0</v>
      </c>
      <c r="BG284" s="228">
        <f>IF(N284="zákl. přenesená",J284,0)</f>
        <v>0</v>
      </c>
      <c r="BH284" s="228">
        <f>IF(N284="sníž. přenesená",J284,0)</f>
        <v>0</v>
      </c>
      <c r="BI284" s="228">
        <f>IF(N284="nulová",J284,0)</f>
        <v>0</v>
      </c>
      <c r="BJ284" s="16" t="s">
        <v>82</v>
      </c>
      <c r="BK284" s="228">
        <f>ROUND(I284*H284,2)</f>
        <v>0</v>
      </c>
      <c r="BL284" s="16" t="s">
        <v>121</v>
      </c>
      <c r="BM284" s="227" t="s">
        <v>421</v>
      </c>
    </row>
    <row r="285" s="1" customFormat="1">
      <c r="B285" s="37"/>
      <c r="C285" s="38"/>
      <c r="D285" s="229" t="s">
        <v>123</v>
      </c>
      <c r="E285" s="38"/>
      <c r="F285" s="230" t="s">
        <v>422</v>
      </c>
      <c r="G285" s="38"/>
      <c r="H285" s="38"/>
      <c r="I285" s="132"/>
      <c r="J285" s="38"/>
      <c r="K285" s="38"/>
      <c r="L285" s="42"/>
      <c r="M285" s="231"/>
      <c r="N285" s="85"/>
      <c r="O285" s="85"/>
      <c r="P285" s="85"/>
      <c r="Q285" s="85"/>
      <c r="R285" s="85"/>
      <c r="S285" s="85"/>
      <c r="T285" s="86"/>
      <c r="AT285" s="16" t="s">
        <v>123</v>
      </c>
      <c r="AU285" s="16" t="s">
        <v>84</v>
      </c>
    </row>
    <row r="286" s="12" customFormat="1">
      <c r="B286" s="232"/>
      <c r="C286" s="233"/>
      <c r="D286" s="229" t="s">
        <v>130</v>
      </c>
      <c r="E286" s="234" t="s">
        <v>1</v>
      </c>
      <c r="F286" s="235" t="s">
        <v>423</v>
      </c>
      <c r="G286" s="233"/>
      <c r="H286" s="234" t="s">
        <v>1</v>
      </c>
      <c r="I286" s="236"/>
      <c r="J286" s="233"/>
      <c r="K286" s="233"/>
      <c r="L286" s="237"/>
      <c r="M286" s="238"/>
      <c r="N286" s="239"/>
      <c r="O286" s="239"/>
      <c r="P286" s="239"/>
      <c r="Q286" s="239"/>
      <c r="R286" s="239"/>
      <c r="S286" s="239"/>
      <c r="T286" s="240"/>
      <c r="AT286" s="241" t="s">
        <v>130</v>
      </c>
      <c r="AU286" s="241" t="s">
        <v>84</v>
      </c>
      <c r="AV286" s="12" t="s">
        <v>82</v>
      </c>
      <c r="AW286" s="12" t="s">
        <v>34</v>
      </c>
      <c r="AX286" s="12" t="s">
        <v>77</v>
      </c>
      <c r="AY286" s="241" t="s">
        <v>115</v>
      </c>
    </row>
    <row r="287" s="13" customFormat="1">
      <c r="B287" s="242"/>
      <c r="C287" s="243"/>
      <c r="D287" s="229" t="s">
        <v>130</v>
      </c>
      <c r="E287" s="244" t="s">
        <v>1</v>
      </c>
      <c r="F287" s="245" t="s">
        <v>424</v>
      </c>
      <c r="G287" s="243"/>
      <c r="H287" s="246">
        <v>14.5</v>
      </c>
      <c r="I287" s="247"/>
      <c r="J287" s="243"/>
      <c r="K287" s="243"/>
      <c r="L287" s="248"/>
      <c r="M287" s="249"/>
      <c r="N287" s="250"/>
      <c r="O287" s="250"/>
      <c r="P287" s="250"/>
      <c r="Q287" s="250"/>
      <c r="R287" s="250"/>
      <c r="S287" s="250"/>
      <c r="T287" s="251"/>
      <c r="AT287" s="252" t="s">
        <v>130</v>
      </c>
      <c r="AU287" s="252" t="s">
        <v>84</v>
      </c>
      <c r="AV287" s="13" t="s">
        <v>84</v>
      </c>
      <c r="AW287" s="13" t="s">
        <v>34</v>
      </c>
      <c r="AX287" s="13" t="s">
        <v>77</v>
      </c>
      <c r="AY287" s="252" t="s">
        <v>115</v>
      </c>
    </row>
    <row r="288" s="12" customFormat="1">
      <c r="B288" s="232"/>
      <c r="C288" s="233"/>
      <c r="D288" s="229" t="s">
        <v>130</v>
      </c>
      <c r="E288" s="234" t="s">
        <v>1</v>
      </c>
      <c r="F288" s="235" t="s">
        <v>425</v>
      </c>
      <c r="G288" s="233"/>
      <c r="H288" s="234" t="s">
        <v>1</v>
      </c>
      <c r="I288" s="236"/>
      <c r="J288" s="233"/>
      <c r="K288" s="233"/>
      <c r="L288" s="237"/>
      <c r="M288" s="238"/>
      <c r="N288" s="239"/>
      <c r="O288" s="239"/>
      <c r="P288" s="239"/>
      <c r="Q288" s="239"/>
      <c r="R288" s="239"/>
      <c r="S288" s="239"/>
      <c r="T288" s="240"/>
      <c r="AT288" s="241" t="s">
        <v>130</v>
      </c>
      <c r="AU288" s="241" t="s">
        <v>84</v>
      </c>
      <c r="AV288" s="12" t="s">
        <v>82</v>
      </c>
      <c r="AW288" s="12" t="s">
        <v>34</v>
      </c>
      <c r="AX288" s="12" t="s">
        <v>77</v>
      </c>
      <c r="AY288" s="241" t="s">
        <v>115</v>
      </c>
    </row>
    <row r="289" s="13" customFormat="1">
      <c r="B289" s="242"/>
      <c r="C289" s="243"/>
      <c r="D289" s="229" t="s">
        <v>130</v>
      </c>
      <c r="E289" s="244" t="s">
        <v>1</v>
      </c>
      <c r="F289" s="245" t="s">
        <v>426</v>
      </c>
      <c r="G289" s="243"/>
      <c r="H289" s="246">
        <v>157.5</v>
      </c>
      <c r="I289" s="247"/>
      <c r="J289" s="243"/>
      <c r="K289" s="243"/>
      <c r="L289" s="248"/>
      <c r="M289" s="249"/>
      <c r="N289" s="250"/>
      <c r="O289" s="250"/>
      <c r="P289" s="250"/>
      <c r="Q289" s="250"/>
      <c r="R289" s="250"/>
      <c r="S289" s="250"/>
      <c r="T289" s="251"/>
      <c r="AT289" s="252" t="s">
        <v>130</v>
      </c>
      <c r="AU289" s="252" t="s">
        <v>84</v>
      </c>
      <c r="AV289" s="13" t="s">
        <v>84</v>
      </c>
      <c r="AW289" s="13" t="s">
        <v>34</v>
      </c>
      <c r="AX289" s="13" t="s">
        <v>77</v>
      </c>
      <c r="AY289" s="252" t="s">
        <v>115</v>
      </c>
    </row>
    <row r="290" s="12" customFormat="1">
      <c r="B290" s="232"/>
      <c r="C290" s="233"/>
      <c r="D290" s="229" t="s">
        <v>130</v>
      </c>
      <c r="E290" s="234" t="s">
        <v>1</v>
      </c>
      <c r="F290" s="235" t="s">
        <v>427</v>
      </c>
      <c r="G290" s="233"/>
      <c r="H290" s="234" t="s">
        <v>1</v>
      </c>
      <c r="I290" s="236"/>
      <c r="J290" s="233"/>
      <c r="K290" s="233"/>
      <c r="L290" s="237"/>
      <c r="M290" s="238"/>
      <c r="N290" s="239"/>
      <c r="O290" s="239"/>
      <c r="P290" s="239"/>
      <c r="Q290" s="239"/>
      <c r="R290" s="239"/>
      <c r="S290" s="239"/>
      <c r="T290" s="240"/>
      <c r="AT290" s="241" t="s">
        <v>130</v>
      </c>
      <c r="AU290" s="241" t="s">
        <v>84</v>
      </c>
      <c r="AV290" s="12" t="s">
        <v>82</v>
      </c>
      <c r="AW290" s="12" t="s">
        <v>34</v>
      </c>
      <c r="AX290" s="12" t="s">
        <v>77</v>
      </c>
      <c r="AY290" s="241" t="s">
        <v>115</v>
      </c>
    </row>
    <row r="291" s="13" customFormat="1">
      <c r="B291" s="242"/>
      <c r="C291" s="243"/>
      <c r="D291" s="229" t="s">
        <v>130</v>
      </c>
      <c r="E291" s="244" t="s">
        <v>1</v>
      </c>
      <c r="F291" s="245" t="s">
        <v>428</v>
      </c>
      <c r="G291" s="243"/>
      <c r="H291" s="246">
        <v>162</v>
      </c>
      <c r="I291" s="247"/>
      <c r="J291" s="243"/>
      <c r="K291" s="243"/>
      <c r="L291" s="248"/>
      <c r="M291" s="249"/>
      <c r="N291" s="250"/>
      <c r="O291" s="250"/>
      <c r="P291" s="250"/>
      <c r="Q291" s="250"/>
      <c r="R291" s="250"/>
      <c r="S291" s="250"/>
      <c r="T291" s="251"/>
      <c r="AT291" s="252" t="s">
        <v>130</v>
      </c>
      <c r="AU291" s="252" t="s">
        <v>84</v>
      </c>
      <c r="AV291" s="13" t="s">
        <v>84</v>
      </c>
      <c r="AW291" s="13" t="s">
        <v>34</v>
      </c>
      <c r="AX291" s="13" t="s">
        <v>77</v>
      </c>
      <c r="AY291" s="252" t="s">
        <v>115</v>
      </c>
    </row>
    <row r="292" s="14" customFormat="1">
      <c r="B292" s="253"/>
      <c r="C292" s="254"/>
      <c r="D292" s="229" t="s">
        <v>130</v>
      </c>
      <c r="E292" s="255" t="s">
        <v>1</v>
      </c>
      <c r="F292" s="256" t="s">
        <v>137</v>
      </c>
      <c r="G292" s="254"/>
      <c r="H292" s="257">
        <v>334</v>
      </c>
      <c r="I292" s="258"/>
      <c r="J292" s="254"/>
      <c r="K292" s="254"/>
      <c r="L292" s="259"/>
      <c r="M292" s="260"/>
      <c r="N292" s="261"/>
      <c r="O292" s="261"/>
      <c r="P292" s="261"/>
      <c r="Q292" s="261"/>
      <c r="R292" s="261"/>
      <c r="S292" s="261"/>
      <c r="T292" s="262"/>
      <c r="AT292" s="263" t="s">
        <v>130</v>
      </c>
      <c r="AU292" s="263" t="s">
        <v>84</v>
      </c>
      <c r="AV292" s="14" t="s">
        <v>121</v>
      </c>
      <c r="AW292" s="14" t="s">
        <v>34</v>
      </c>
      <c r="AX292" s="14" t="s">
        <v>82</v>
      </c>
      <c r="AY292" s="263" t="s">
        <v>115</v>
      </c>
    </row>
    <row r="293" s="1" customFormat="1" ht="36" customHeight="1">
      <c r="B293" s="37"/>
      <c r="C293" s="216" t="s">
        <v>429</v>
      </c>
      <c r="D293" s="216" t="s">
        <v>117</v>
      </c>
      <c r="E293" s="217" t="s">
        <v>430</v>
      </c>
      <c r="F293" s="218" t="s">
        <v>431</v>
      </c>
      <c r="G293" s="219" t="s">
        <v>213</v>
      </c>
      <c r="H293" s="220">
        <v>9.0999999999999996</v>
      </c>
      <c r="I293" s="221"/>
      <c r="J293" s="222">
        <f>ROUND(I293*H293,2)</f>
        <v>0</v>
      </c>
      <c r="K293" s="218" t="s">
        <v>241</v>
      </c>
      <c r="L293" s="42"/>
      <c r="M293" s="223" t="s">
        <v>1</v>
      </c>
      <c r="N293" s="224" t="s">
        <v>42</v>
      </c>
      <c r="O293" s="85"/>
      <c r="P293" s="225">
        <f>O293*H293</f>
        <v>0</v>
      </c>
      <c r="Q293" s="225">
        <v>1.9967999999999999</v>
      </c>
      <c r="R293" s="225">
        <f>Q293*H293</f>
        <v>18.170879999999997</v>
      </c>
      <c r="S293" s="225">
        <v>0</v>
      </c>
      <c r="T293" s="226">
        <f>S293*H293</f>
        <v>0</v>
      </c>
      <c r="AR293" s="227" t="s">
        <v>121</v>
      </c>
      <c r="AT293" s="227" t="s">
        <v>117</v>
      </c>
      <c r="AU293" s="227" t="s">
        <v>84</v>
      </c>
      <c r="AY293" s="16" t="s">
        <v>115</v>
      </c>
      <c r="BE293" s="228">
        <f>IF(N293="základní",J293,0)</f>
        <v>0</v>
      </c>
      <c r="BF293" s="228">
        <f>IF(N293="snížená",J293,0)</f>
        <v>0</v>
      </c>
      <c r="BG293" s="228">
        <f>IF(N293="zákl. přenesená",J293,0)</f>
        <v>0</v>
      </c>
      <c r="BH293" s="228">
        <f>IF(N293="sníž. přenesená",J293,0)</f>
        <v>0</v>
      </c>
      <c r="BI293" s="228">
        <f>IF(N293="nulová",J293,0)</f>
        <v>0</v>
      </c>
      <c r="BJ293" s="16" t="s">
        <v>82</v>
      </c>
      <c r="BK293" s="228">
        <f>ROUND(I293*H293,2)</f>
        <v>0</v>
      </c>
      <c r="BL293" s="16" t="s">
        <v>121</v>
      </c>
      <c r="BM293" s="227" t="s">
        <v>432</v>
      </c>
    </row>
    <row r="294" s="1" customFormat="1">
      <c r="B294" s="37"/>
      <c r="C294" s="38"/>
      <c r="D294" s="229" t="s">
        <v>123</v>
      </c>
      <c r="E294" s="38"/>
      <c r="F294" s="230" t="s">
        <v>433</v>
      </c>
      <c r="G294" s="38"/>
      <c r="H294" s="38"/>
      <c r="I294" s="132"/>
      <c r="J294" s="38"/>
      <c r="K294" s="38"/>
      <c r="L294" s="42"/>
      <c r="M294" s="231"/>
      <c r="N294" s="85"/>
      <c r="O294" s="85"/>
      <c r="P294" s="85"/>
      <c r="Q294" s="85"/>
      <c r="R294" s="85"/>
      <c r="S294" s="85"/>
      <c r="T294" s="86"/>
      <c r="AT294" s="16" t="s">
        <v>123</v>
      </c>
      <c r="AU294" s="16" t="s">
        <v>84</v>
      </c>
    </row>
    <row r="295" s="13" customFormat="1">
      <c r="B295" s="242"/>
      <c r="C295" s="243"/>
      <c r="D295" s="229" t="s">
        <v>130</v>
      </c>
      <c r="E295" s="244" t="s">
        <v>1</v>
      </c>
      <c r="F295" s="245" t="s">
        <v>434</v>
      </c>
      <c r="G295" s="243"/>
      <c r="H295" s="246">
        <v>9.0999999999999996</v>
      </c>
      <c r="I295" s="247"/>
      <c r="J295" s="243"/>
      <c r="K295" s="243"/>
      <c r="L295" s="248"/>
      <c r="M295" s="249"/>
      <c r="N295" s="250"/>
      <c r="O295" s="250"/>
      <c r="P295" s="250"/>
      <c r="Q295" s="250"/>
      <c r="R295" s="250"/>
      <c r="S295" s="250"/>
      <c r="T295" s="251"/>
      <c r="AT295" s="252" t="s">
        <v>130</v>
      </c>
      <c r="AU295" s="252" t="s">
        <v>84</v>
      </c>
      <c r="AV295" s="13" t="s">
        <v>84</v>
      </c>
      <c r="AW295" s="13" t="s">
        <v>34</v>
      </c>
      <c r="AX295" s="13" t="s">
        <v>82</v>
      </c>
      <c r="AY295" s="252" t="s">
        <v>115</v>
      </c>
    </row>
    <row r="296" s="1" customFormat="1" ht="36" customHeight="1">
      <c r="B296" s="37"/>
      <c r="C296" s="216" t="s">
        <v>435</v>
      </c>
      <c r="D296" s="216" t="s">
        <v>117</v>
      </c>
      <c r="E296" s="217" t="s">
        <v>436</v>
      </c>
      <c r="F296" s="218" t="s">
        <v>437</v>
      </c>
      <c r="G296" s="219" t="s">
        <v>127</v>
      </c>
      <c r="H296" s="220">
        <v>40.517000000000003</v>
      </c>
      <c r="I296" s="221"/>
      <c r="J296" s="222">
        <f>ROUND(I296*H296,2)</f>
        <v>0</v>
      </c>
      <c r="K296" s="218" t="s">
        <v>128</v>
      </c>
      <c r="L296" s="42"/>
      <c r="M296" s="223" t="s">
        <v>1</v>
      </c>
      <c r="N296" s="224" t="s">
        <v>42</v>
      </c>
      <c r="O296" s="85"/>
      <c r="P296" s="225">
        <f>O296*H296</f>
        <v>0</v>
      </c>
      <c r="Q296" s="225">
        <v>0.93779000000000001</v>
      </c>
      <c r="R296" s="225">
        <f>Q296*H296</f>
        <v>37.99643743</v>
      </c>
      <c r="S296" s="225">
        <v>0</v>
      </c>
      <c r="T296" s="226">
        <f>S296*H296</f>
        <v>0</v>
      </c>
      <c r="AR296" s="227" t="s">
        <v>121</v>
      </c>
      <c r="AT296" s="227" t="s">
        <v>117</v>
      </c>
      <c r="AU296" s="227" t="s">
        <v>84</v>
      </c>
      <c r="AY296" s="16" t="s">
        <v>115</v>
      </c>
      <c r="BE296" s="228">
        <f>IF(N296="základní",J296,0)</f>
        <v>0</v>
      </c>
      <c r="BF296" s="228">
        <f>IF(N296="snížená",J296,0)</f>
        <v>0</v>
      </c>
      <c r="BG296" s="228">
        <f>IF(N296="zákl. přenesená",J296,0)</f>
        <v>0</v>
      </c>
      <c r="BH296" s="228">
        <f>IF(N296="sníž. přenesená",J296,0)</f>
        <v>0</v>
      </c>
      <c r="BI296" s="228">
        <f>IF(N296="nulová",J296,0)</f>
        <v>0</v>
      </c>
      <c r="BJ296" s="16" t="s">
        <v>82</v>
      </c>
      <c r="BK296" s="228">
        <f>ROUND(I296*H296,2)</f>
        <v>0</v>
      </c>
      <c r="BL296" s="16" t="s">
        <v>121</v>
      </c>
      <c r="BM296" s="227" t="s">
        <v>438</v>
      </c>
    </row>
    <row r="297" s="12" customFormat="1">
      <c r="B297" s="232"/>
      <c r="C297" s="233"/>
      <c r="D297" s="229" t="s">
        <v>130</v>
      </c>
      <c r="E297" s="234" t="s">
        <v>1</v>
      </c>
      <c r="F297" s="235" t="s">
        <v>439</v>
      </c>
      <c r="G297" s="233"/>
      <c r="H297" s="234" t="s">
        <v>1</v>
      </c>
      <c r="I297" s="236"/>
      <c r="J297" s="233"/>
      <c r="K297" s="233"/>
      <c r="L297" s="237"/>
      <c r="M297" s="238"/>
      <c r="N297" s="239"/>
      <c r="O297" s="239"/>
      <c r="P297" s="239"/>
      <c r="Q297" s="239"/>
      <c r="R297" s="239"/>
      <c r="S297" s="239"/>
      <c r="T297" s="240"/>
      <c r="AT297" s="241" t="s">
        <v>130</v>
      </c>
      <c r="AU297" s="241" t="s">
        <v>84</v>
      </c>
      <c r="AV297" s="12" t="s">
        <v>82</v>
      </c>
      <c r="AW297" s="12" t="s">
        <v>34</v>
      </c>
      <c r="AX297" s="12" t="s">
        <v>77</v>
      </c>
      <c r="AY297" s="241" t="s">
        <v>115</v>
      </c>
    </row>
    <row r="298" s="13" customFormat="1">
      <c r="B298" s="242"/>
      <c r="C298" s="243"/>
      <c r="D298" s="229" t="s">
        <v>130</v>
      </c>
      <c r="E298" s="244" t="s">
        <v>1</v>
      </c>
      <c r="F298" s="245" t="s">
        <v>407</v>
      </c>
      <c r="G298" s="243"/>
      <c r="H298" s="246">
        <v>5.6559999999999997</v>
      </c>
      <c r="I298" s="247"/>
      <c r="J298" s="243"/>
      <c r="K298" s="243"/>
      <c r="L298" s="248"/>
      <c r="M298" s="249"/>
      <c r="N298" s="250"/>
      <c r="O298" s="250"/>
      <c r="P298" s="250"/>
      <c r="Q298" s="250"/>
      <c r="R298" s="250"/>
      <c r="S298" s="250"/>
      <c r="T298" s="251"/>
      <c r="AT298" s="252" t="s">
        <v>130</v>
      </c>
      <c r="AU298" s="252" t="s">
        <v>84</v>
      </c>
      <c r="AV298" s="13" t="s">
        <v>84</v>
      </c>
      <c r="AW298" s="13" t="s">
        <v>34</v>
      </c>
      <c r="AX298" s="13" t="s">
        <v>77</v>
      </c>
      <c r="AY298" s="252" t="s">
        <v>115</v>
      </c>
    </row>
    <row r="299" s="12" customFormat="1">
      <c r="B299" s="232"/>
      <c r="C299" s="233"/>
      <c r="D299" s="229" t="s">
        <v>130</v>
      </c>
      <c r="E299" s="234" t="s">
        <v>1</v>
      </c>
      <c r="F299" s="235" t="s">
        <v>440</v>
      </c>
      <c r="G299" s="233"/>
      <c r="H299" s="234" t="s">
        <v>1</v>
      </c>
      <c r="I299" s="236"/>
      <c r="J299" s="233"/>
      <c r="K299" s="233"/>
      <c r="L299" s="237"/>
      <c r="M299" s="238"/>
      <c r="N299" s="239"/>
      <c r="O299" s="239"/>
      <c r="P299" s="239"/>
      <c r="Q299" s="239"/>
      <c r="R299" s="239"/>
      <c r="S299" s="239"/>
      <c r="T299" s="240"/>
      <c r="AT299" s="241" t="s">
        <v>130</v>
      </c>
      <c r="AU299" s="241" t="s">
        <v>84</v>
      </c>
      <c r="AV299" s="12" t="s">
        <v>82</v>
      </c>
      <c r="AW299" s="12" t="s">
        <v>34</v>
      </c>
      <c r="AX299" s="12" t="s">
        <v>77</v>
      </c>
      <c r="AY299" s="241" t="s">
        <v>115</v>
      </c>
    </row>
    <row r="300" s="13" customFormat="1">
      <c r="B300" s="242"/>
      <c r="C300" s="243"/>
      <c r="D300" s="229" t="s">
        <v>130</v>
      </c>
      <c r="E300" s="244" t="s">
        <v>1</v>
      </c>
      <c r="F300" s="245" t="s">
        <v>441</v>
      </c>
      <c r="G300" s="243"/>
      <c r="H300" s="246">
        <v>34.860999999999997</v>
      </c>
      <c r="I300" s="247"/>
      <c r="J300" s="243"/>
      <c r="K300" s="243"/>
      <c r="L300" s="248"/>
      <c r="M300" s="249"/>
      <c r="N300" s="250"/>
      <c r="O300" s="250"/>
      <c r="P300" s="250"/>
      <c r="Q300" s="250"/>
      <c r="R300" s="250"/>
      <c r="S300" s="250"/>
      <c r="T300" s="251"/>
      <c r="AT300" s="252" t="s">
        <v>130</v>
      </c>
      <c r="AU300" s="252" t="s">
        <v>84</v>
      </c>
      <c r="AV300" s="13" t="s">
        <v>84</v>
      </c>
      <c r="AW300" s="13" t="s">
        <v>34</v>
      </c>
      <c r="AX300" s="13" t="s">
        <v>77</v>
      </c>
      <c r="AY300" s="252" t="s">
        <v>115</v>
      </c>
    </row>
    <row r="301" s="14" customFormat="1">
      <c r="B301" s="253"/>
      <c r="C301" s="254"/>
      <c r="D301" s="229" t="s">
        <v>130</v>
      </c>
      <c r="E301" s="255" t="s">
        <v>1</v>
      </c>
      <c r="F301" s="256" t="s">
        <v>137</v>
      </c>
      <c r="G301" s="254"/>
      <c r="H301" s="257">
        <v>40.516999999999996</v>
      </c>
      <c r="I301" s="258"/>
      <c r="J301" s="254"/>
      <c r="K301" s="254"/>
      <c r="L301" s="259"/>
      <c r="M301" s="260"/>
      <c r="N301" s="261"/>
      <c r="O301" s="261"/>
      <c r="P301" s="261"/>
      <c r="Q301" s="261"/>
      <c r="R301" s="261"/>
      <c r="S301" s="261"/>
      <c r="T301" s="262"/>
      <c r="AT301" s="263" t="s">
        <v>130</v>
      </c>
      <c r="AU301" s="263" t="s">
        <v>84</v>
      </c>
      <c r="AV301" s="14" t="s">
        <v>121</v>
      </c>
      <c r="AW301" s="14" t="s">
        <v>34</v>
      </c>
      <c r="AX301" s="14" t="s">
        <v>82</v>
      </c>
      <c r="AY301" s="263" t="s">
        <v>115</v>
      </c>
    </row>
    <row r="302" s="11" customFormat="1" ht="22.8" customHeight="1">
      <c r="B302" s="200"/>
      <c r="C302" s="201"/>
      <c r="D302" s="202" t="s">
        <v>76</v>
      </c>
      <c r="E302" s="214" t="s">
        <v>152</v>
      </c>
      <c r="F302" s="214" t="s">
        <v>442</v>
      </c>
      <c r="G302" s="201"/>
      <c r="H302" s="201"/>
      <c r="I302" s="204"/>
      <c r="J302" s="215">
        <f>BK302</f>
        <v>0</v>
      </c>
      <c r="K302" s="201"/>
      <c r="L302" s="206"/>
      <c r="M302" s="207"/>
      <c r="N302" s="208"/>
      <c r="O302" s="208"/>
      <c r="P302" s="209">
        <f>P303</f>
        <v>0</v>
      </c>
      <c r="Q302" s="208"/>
      <c r="R302" s="209">
        <f>R303</f>
        <v>18.639571919999998</v>
      </c>
      <c r="S302" s="208"/>
      <c r="T302" s="210">
        <f>T303</f>
        <v>0</v>
      </c>
      <c r="AR302" s="211" t="s">
        <v>82</v>
      </c>
      <c r="AT302" s="212" t="s">
        <v>76</v>
      </c>
      <c r="AU302" s="212" t="s">
        <v>82</v>
      </c>
      <c r="AY302" s="211" t="s">
        <v>115</v>
      </c>
      <c r="BK302" s="213">
        <f>BK303</f>
        <v>0</v>
      </c>
    </row>
    <row r="303" s="1" customFormat="1" ht="36" customHeight="1">
      <c r="B303" s="37"/>
      <c r="C303" s="216" t="s">
        <v>443</v>
      </c>
      <c r="D303" s="216" t="s">
        <v>117</v>
      </c>
      <c r="E303" s="217" t="s">
        <v>444</v>
      </c>
      <c r="F303" s="218" t="s">
        <v>445</v>
      </c>
      <c r="G303" s="219" t="s">
        <v>127</v>
      </c>
      <c r="H303" s="220">
        <v>338.53199999999998</v>
      </c>
      <c r="I303" s="221"/>
      <c r="J303" s="222">
        <f>ROUND(I303*H303,2)</f>
        <v>0</v>
      </c>
      <c r="K303" s="218" t="s">
        <v>128</v>
      </c>
      <c r="L303" s="42"/>
      <c r="M303" s="223" t="s">
        <v>1</v>
      </c>
      <c r="N303" s="224" t="s">
        <v>42</v>
      </c>
      <c r="O303" s="85"/>
      <c r="P303" s="225">
        <f>O303*H303</f>
        <v>0</v>
      </c>
      <c r="Q303" s="225">
        <v>0.055059999999999998</v>
      </c>
      <c r="R303" s="225">
        <f>Q303*H303</f>
        <v>18.639571919999998</v>
      </c>
      <c r="S303" s="225">
        <v>0</v>
      </c>
      <c r="T303" s="226">
        <f>S303*H303</f>
        <v>0</v>
      </c>
      <c r="AR303" s="227" t="s">
        <v>121</v>
      </c>
      <c r="AT303" s="227" t="s">
        <v>117</v>
      </c>
      <c r="AU303" s="227" t="s">
        <v>84</v>
      </c>
      <c r="AY303" s="16" t="s">
        <v>115</v>
      </c>
      <c r="BE303" s="228">
        <f>IF(N303="základní",J303,0)</f>
        <v>0</v>
      </c>
      <c r="BF303" s="228">
        <f>IF(N303="snížená",J303,0)</f>
        <v>0</v>
      </c>
      <c r="BG303" s="228">
        <f>IF(N303="zákl. přenesená",J303,0)</f>
        <v>0</v>
      </c>
      <c r="BH303" s="228">
        <f>IF(N303="sníž. přenesená",J303,0)</f>
        <v>0</v>
      </c>
      <c r="BI303" s="228">
        <f>IF(N303="nulová",J303,0)</f>
        <v>0</v>
      </c>
      <c r="BJ303" s="16" t="s">
        <v>82</v>
      </c>
      <c r="BK303" s="228">
        <f>ROUND(I303*H303,2)</f>
        <v>0</v>
      </c>
      <c r="BL303" s="16" t="s">
        <v>121</v>
      </c>
      <c r="BM303" s="227" t="s">
        <v>446</v>
      </c>
    </row>
    <row r="304" s="11" customFormat="1" ht="22.8" customHeight="1">
      <c r="B304" s="200"/>
      <c r="C304" s="201"/>
      <c r="D304" s="202" t="s">
        <v>76</v>
      </c>
      <c r="E304" s="214" t="s">
        <v>167</v>
      </c>
      <c r="F304" s="214" t="s">
        <v>447</v>
      </c>
      <c r="G304" s="201"/>
      <c r="H304" s="201"/>
      <c r="I304" s="204"/>
      <c r="J304" s="215">
        <f>BK304</f>
        <v>0</v>
      </c>
      <c r="K304" s="201"/>
      <c r="L304" s="206"/>
      <c r="M304" s="207"/>
      <c r="N304" s="208"/>
      <c r="O304" s="208"/>
      <c r="P304" s="209">
        <f>SUM(P305:P315)</f>
        <v>0</v>
      </c>
      <c r="Q304" s="208"/>
      <c r="R304" s="209">
        <f>SUM(R305:R315)</f>
        <v>0</v>
      </c>
      <c r="S304" s="208"/>
      <c r="T304" s="210">
        <f>SUM(T305:T315)</f>
        <v>8.5531779999999991</v>
      </c>
      <c r="AR304" s="211" t="s">
        <v>82</v>
      </c>
      <c r="AT304" s="212" t="s">
        <v>76</v>
      </c>
      <c r="AU304" s="212" t="s">
        <v>82</v>
      </c>
      <c r="AY304" s="211" t="s">
        <v>115</v>
      </c>
      <c r="BK304" s="213">
        <f>SUM(BK305:BK315)</f>
        <v>0</v>
      </c>
    </row>
    <row r="305" s="1" customFormat="1" ht="72" customHeight="1">
      <c r="B305" s="37"/>
      <c r="C305" s="216" t="s">
        <v>448</v>
      </c>
      <c r="D305" s="216" t="s">
        <v>117</v>
      </c>
      <c r="E305" s="217" t="s">
        <v>449</v>
      </c>
      <c r="F305" s="218" t="s">
        <v>450</v>
      </c>
      <c r="G305" s="219" t="s">
        <v>127</v>
      </c>
      <c r="H305" s="220">
        <v>161.14699999999999</v>
      </c>
      <c r="I305" s="221"/>
      <c r="J305" s="222">
        <f>ROUND(I305*H305,2)</f>
        <v>0</v>
      </c>
      <c r="K305" s="218" t="s">
        <v>1</v>
      </c>
      <c r="L305" s="42"/>
      <c r="M305" s="223" t="s">
        <v>1</v>
      </c>
      <c r="N305" s="224" t="s">
        <v>42</v>
      </c>
      <c r="O305" s="85"/>
      <c r="P305" s="225">
        <f>O305*H305</f>
        <v>0</v>
      </c>
      <c r="Q305" s="225">
        <v>0</v>
      </c>
      <c r="R305" s="225">
        <f>Q305*H305</f>
        <v>0</v>
      </c>
      <c r="S305" s="225">
        <v>0</v>
      </c>
      <c r="T305" s="226">
        <f>S305*H305</f>
        <v>0</v>
      </c>
      <c r="AR305" s="227" t="s">
        <v>121</v>
      </c>
      <c r="AT305" s="227" t="s">
        <v>117</v>
      </c>
      <c r="AU305" s="227" t="s">
        <v>84</v>
      </c>
      <c r="AY305" s="16" t="s">
        <v>115</v>
      </c>
      <c r="BE305" s="228">
        <f>IF(N305="základní",J305,0)</f>
        <v>0</v>
      </c>
      <c r="BF305" s="228">
        <f>IF(N305="snížená",J305,0)</f>
        <v>0</v>
      </c>
      <c r="BG305" s="228">
        <f>IF(N305="zákl. přenesená",J305,0)</f>
        <v>0</v>
      </c>
      <c r="BH305" s="228">
        <f>IF(N305="sníž. přenesená",J305,0)</f>
        <v>0</v>
      </c>
      <c r="BI305" s="228">
        <f>IF(N305="nulová",J305,0)</f>
        <v>0</v>
      </c>
      <c r="BJ305" s="16" t="s">
        <v>82</v>
      </c>
      <c r="BK305" s="228">
        <f>ROUND(I305*H305,2)</f>
        <v>0</v>
      </c>
      <c r="BL305" s="16" t="s">
        <v>121</v>
      </c>
      <c r="BM305" s="227" t="s">
        <v>451</v>
      </c>
    </row>
    <row r="306" s="13" customFormat="1">
      <c r="B306" s="242"/>
      <c r="C306" s="243"/>
      <c r="D306" s="229" t="s">
        <v>130</v>
      </c>
      <c r="E306" s="244" t="s">
        <v>1</v>
      </c>
      <c r="F306" s="245" t="s">
        <v>452</v>
      </c>
      <c r="G306" s="243"/>
      <c r="H306" s="246">
        <v>161.14699999999999</v>
      </c>
      <c r="I306" s="247"/>
      <c r="J306" s="243"/>
      <c r="K306" s="243"/>
      <c r="L306" s="248"/>
      <c r="M306" s="249"/>
      <c r="N306" s="250"/>
      <c r="O306" s="250"/>
      <c r="P306" s="250"/>
      <c r="Q306" s="250"/>
      <c r="R306" s="250"/>
      <c r="S306" s="250"/>
      <c r="T306" s="251"/>
      <c r="AT306" s="252" t="s">
        <v>130</v>
      </c>
      <c r="AU306" s="252" t="s">
        <v>84</v>
      </c>
      <c r="AV306" s="13" t="s">
        <v>84</v>
      </c>
      <c r="AW306" s="13" t="s">
        <v>34</v>
      </c>
      <c r="AX306" s="13" t="s">
        <v>82</v>
      </c>
      <c r="AY306" s="252" t="s">
        <v>115</v>
      </c>
    </row>
    <row r="307" s="1" customFormat="1" ht="60" customHeight="1">
      <c r="B307" s="37"/>
      <c r="C307" s="216" t="s">
        <v>453</v>
      </c>
      <c r="D307" s="216" t="s">
        <v>117</v>
      </c>
      <c r="E307" s="217" t="s">
        <v>454</v>
      </c>
      <c r="F307" s="218" t="s">
        <v>455</v>
      </c>
      <c r="G307" s="219" t="s">
        <v>127</v>
      </c>
      <c r="H307" s="220">
        <v>338.53199999999998</v>
      </c>
      <c r="I307" s="221"/>
      <c r="J307" s="222">
        <f>ROUND(I307*H307,2)</f>
        <v>0</v>
      </c>
      <c r="K307" s="218" t="s">
        <v>128</v>
      </c>
      <c r="L307" s="42"/>
      <c r="M307" s="223" t="s">
        <v>1</v>
      </c>
      <c r="N307" s="224" t="s">
        <v>42</v>
      </c>
      <c r="O307" s="85"/>
      <c r="P307" s="225">
        <f>O307*H307</f>
        <v>0</v>
      </c>
      <c r="Q307" s="225">
        <v>0</v>
      </c>
      <c r="R307" s="225">
        <f>Q307*H307</f>
        <v>0</v>
      </c>
      <c r="S307" s="225">
        <v>0.023</v>
      </c>
      <c r="T307" s="226">
        <f>S307*H307</f>
        <v>7.7862359999999997</v>
      </c>
      <c r="AR307" s="227" t="s">
        <v>121</v>
      </c>
      <c r="AT307" s="227" t="s">
        <v>117</v>
      </c>
      <c r="AU307" s="227" t="s">
        <v>84</v>
      </c>
      <c r="AY307" s="16" t="s">
        <v>115</v>
      </c>
      <c r="BE307" s="228">
        <f>IF(N307="základní",J307,0)</f>
        <v>0</v>
      </c>
      <c r="BF307" s="228">
        <f>IF(N307="snížená",J307,0)</f>
        <v>0</v>
      </c>
      <c r="BG307" s="228">
        <f>IF(N307="zákl. přenesená",J307,0)</f>
        <v>0</v>
      </c>
      <c r="BH307" s="228">
        <f>IF(N307="sníž. přenesená",J307,0)</f>
        <v>0</v>
      </c>
      <c r="BI307" s="228">
        <f>IF(N307="nulová",J307,0)</f>
        <v>0</v>
      </c>
      <c r="BJ307" s="16" t="s">
        <v>82</v>
      </c>
      <c r="BK307" s="228">
        <f>ROUND(I307*H307,2)</f>
        <v>0</v>
      </c>
      <c r="BL307" s="16" t="s">
        <v>121</v>
      </c>
      <c r="BM307" s="227" t="s">
        <v>456</v>
      </c>
    </row>
    <row r="308" s="13" customFormat="1">
      <c r="B308" s="242"/>
      <c r="C308" s="243"/>
      <c r="D308" s="229" t="s">
        <v>130</v>
      </c>
      <c r="E308" s="244" t="s">
        <v>1</v>
      </c>
      <c r="F308" s="245" t="s">
        <v>457</v>
      </c>
      <c r="G308" s="243"/>
      <c r="H308" s="246">
        <v>338.53199999999998</v>
      </c>
      <c r="I308" s="247"/>
      <c r="J308" s="243"/>
      <c r="K308" s="243"/>
      <c r="L308" s="248"/>
      <c r="M308" s="249"/>
      <c r="N308" s="250"/>
      <c r="O308" s="250"/>
      <c r="P308" s="250"/>
      <c r="Q308" s="250"/>
      <c r="R308" s="250"/>
      <c r="S308" s="250"/>
      <c r="T308" s="251"/>
      <c r="AT308" s="252" t="s">
        <v>130</v>
      </c>
      <c r="AU308" s="252" t="s">
        <v>84</v>
      </c>
      <c r="AV308" s="13" t="s">
        <v>84</v>
      </c>
      <c r="AW308" s="13" t="s">
        <v>34</v>
      </c>
      <c r="AX308" s="13" t="s">
        <v>82</v>
      </c>
      <c r="AY308" s="252" t="s">
        <v>115</v>
      </c>
    </row>
    <row r="309" s="1" customFormat="1" ht="24" customHeight="1">
      <c r="B309" s="37"/>
      <c r="C309" s="216" t="s">
        <v>458</v>
      </c>
      <c r="D309" s="216" t="s">
        <v>117</v>
      </c>
      <c r="E309" s="217" t="s">
        <v>459</v>
      </c>
      <c r="F309" s="218" t="s">
        <v>460</v>
      </c>
      <c r="G309" s="219" t="s">
        <v>127</v>
      </c>
      <c r="H309" s="220">
        <v>34.860999999999997</v>
      </c>
      <c r="I309" s="221"/>
      <c r="J309" s="222">
        <f>ROUND(I309*H309,2)</f>
        <v>0</v>
      </c>
      <c r="K309" s="218" t="s">
        <v>128</v>
      </c>
      <c r="L309" s="42"/>
      <c r="M309" s="223" t="s">
        <v>1</v>
      </c>
      <c r="N309" s="224" t="s">
        <v>42</v>
      </c>
      <c r="O309" s="85"/>
      <c r="P309" s="225">
        <f>O309*H309</f>
        <v>0</v>
      </c>
      <c r="Q309" s="225">
        <v>0</v>
      </c>
      <c r="R309" s="225">
        <f>Q309*H309</f>
        <v>0</v>
      </c>
      <c r="S309" s="225">
        <v>0.021999999999999999</v>
      </c>
      <c r="T309" s="226">
        <f>S309*H309</f>
        <v>0.7669419999999999</v>
      </c>
      <c r="AR309" s="227" t="s">
        <v>121</v>
      </c>
      <c r="AT309" s="227" t="s">
        <v>117</v>
      </c>
      <c r="AU309" s="227" t="s">
        <v>84</v>
      </c>
      <c r="AY309" s="16" t="s">
        <v>115</v>
      </c>
      <c r="BE309" s="228">
        <f>IF(N309="základní",J309,0)</f>
        <v>0</v>
      </c>
      <c r="BF309" s="228">
        <f>IF(N309="snížená",J309,0)</f>
        <v>0</v>
      </c>
      <c r="BG309" s="228">
        <f>IF(N309="zákl. přenesená",J309,0)</f>
        <v>0</v>
      </c>
      <c r="BH309" s="228">
        <f>IF(N309="sníž. přenesená",J309,0)</f>
        <v>0</v>
      </c>
      <c r="BI309" s="228">
        <f>IF(N309="nulová",J309,0)</f>
        <v>0</v>
      </c>
      <c r="BJ309" s="16" t="s">
        <v>82</v>
      </c>
      <c r="BK309" s="228">
        <f>ROUND(I309*H309,2)</f>
        <v>0</v>
      </c>
      <c r="BL309" s="16" t="s">
        <v>121</v>
      </c>
      <c r="BM309" s="227" t="s">
        <v>461</v>
      </c>
    </row>
    <row r="310" s="1" customFormat="1" ht="24" customHeight="1">
      <c r="B310" s="37"/>
      <c r="C310" s="216" t="s">
        <v>462</v>
      </c>
      <c r="D310" s="216" t="s">
        <v>117</v>
      </c>
      <c r="E310" s="217" t="s">
        <v>463</v>
      </c>
      <c r="F310" s="218" t="s">
        <v>464</v>
      </c>
      <c r="G310" s="219" t="s">
        <v>127</v>
      </c>
      <c r="H310" s="220">
        <v>749.53999999999996</v>
      </c>
      <c r="I310" s="221"/>
      <c r="J310" s="222">
        <f>ROUND(I310*H310,2)</f>
        <v>0</v>
      </c>
      <c r="K310" s="218" t="s">
        <v>128</v>
      </c>
      <c r="L310" s="42"/>
      <c r="M310" s="223" t="s">
        <v>1</v>
      </c>
      <c r="N310" s="224" t="s">
        <v>42</v>
      </c>
      <c r="O310" s="85"/>
      <c r="P310" s="225">
        <f>O310*H310</f>
        <v>0</v>
      </c>
      <c r="Q310" s="225">
        <v>0</v>
      </c>
      <c r="R310" s="225">
        <f>Q310*H310</f>
        <v>0</v>
      </c>
      <c r="S310" s="225">
        <v>0</v>
      </c>
      <c r="T310" s="226">
        <f>S310*H310</f>
        <v>0</v>
      </c>
      <c r="AR310" s="227" t="s">
        <v>121</v>
      </c>
      <c r="AT310" s="227" t="s">
        <v>117</v>
      </c>
      <c r="AU310" s="227" t="s">
        <v>84</v>
      </c>
      <c r="AY310" s="16" t="s">
        <v>115</v>
      </c>
      <c r="BE310" s="228">
        <f>IF(N310="základní",J310,0)</f>
        <v>0</v>
      </c>
      <c r="BF310" s="228">
        <f>IF(N310="snížená",J310,0)</f>
        <v>0</v>
      </c>
      <c r="BG310" s="228">
        <f>IF(N310="zákl. přenesená",J310,0)</f>
        <v>0</v>
      </c>
      <c r="BH310" s="228">
        <f>IF(N310="sníž. přenesená",J310,0)</f>
        <v>0</v>
      </c>
      <c r="BI310" s="228">
        <f>IF(N310="nulová",J310,0)</f>
        <v>0</v>
      </c>
      <c r="BJ310" s="16" t="s">
        <v>82</v>
      </c>
      <c r="BK310" s="228">
        <f>ROUND(I310*H310,2)</f>
        <v>0</v>
      </c>
      <c r="BL310" s="16" t="s">
        <v>121</v>
      </c>
      <c r="BM310" s="227" t="s">
        <v>465</v>
      </c>
    </row>
    <row r="311" s="12" customFormat="1">
      <c r="B311" s="232"/>
      <c r="C311" s="233"/>
      <c r="D311" s="229" t="s">
        <v>130</v>
      </c>
      <c r="E311" s="234" t="s">
        <v>1</v>
      </c>
      <c r="F311" s="235" t="s">
        <v>466</v>
      </c>
      <c r="G311" s="233"/>
      <c r="H311" s="234" t="s">
        <v>1</v>
      </c>
      <c r="I311" s="236"/>
      <c r="J311" s="233"/>
      <c r="K311" s="233"/>
      <c r="L311" s="237"/>
      <c r="M311" s="238"/>
      <c r="N311" s="239"/>
      <c r="O311" s="239"/>
      <c r="P311" s="239"/>
      <c r="Q311" s="239"/>
      <c r="R311" s="239"/>
      <c r="S311" s="239"/>
      <c r="T311" s="240"/>
      <c r="AT311" s="241" t="s">
        <v>130</v>
      </c>
      <c r="AU311" s="241" t="s">
        <v>84</v>
      </c>
      <c r="AV311" s="12" t="s">
        <v>82</v>
      </c>
      <c r="AW311" s="12" t="s">
        <v>34</v>
      </c>
      <c r="AX311" s="12" t="s">
        <v>77</v>
      </c>
      <c r="AY311" s="241" t="s">
        <v>115</v>
      </c>
    </row>
    <row r="312" s="13" customFormat="1">
      <c r="B312" s="242"/>
      <c r="C312" s="243"/>
      <c r="D312" s="229" t="s">
        <v>130</v>
      </c>
      <c r="E312" s="244" t="s">
        <v>1</v>
      </c>
      <c r="F312" s="245" t="s">
        <v>467</v>
      </c>
      <c r="G312" s="243"/>
      <c r="H312" s="246">
        <v>411.00799999999998</v>
      </c>
      <c r="I312" s="247"/>
      <c r="J312" s="243"/>
      <c r="K312" s="243"/>
      <c r="L312" s="248"/>
      <c r="M312" s="249"/>
      <c r="N312" s="250"/>
      <c r="O312" s="250"/>
      <c r="P312" s="250"/>
      <c r="Q312" s="250"/>
      <c r="R312" s="250"/>
      <c r="S312" s="250"/>
      <c r="T312" s="251"/>
      <c r="AT312" s="252" t="s">
        <v>130</v>
      </c>
      <c r="AU312" s="252" t="s">
        <v>84</v>
      </c>
      <c r="AV312" s="13" t="s">
        <v>84</v>
      </c>
      <c r="AW312" s="13" t="s">
        <v>34</v>
      </c>
      <c r="AX312" s="13" t="s">
        <v>77</v>
      </c>
      <c r="AY312" s="252" t="s">
        <v>115</v>
      </c>
    </row>
    <row r="313" s="12" customFormat="1">
      <c r="B313" s="232"/>
      <c r="C313" s="233"/>
      <c r="D313" s="229" t="s">
        <v>130</v>
      </c>
      <c r="E313" s="234" t="s">
        <v>1</v>
      </c>
      <c r="F313" s="235" t="s">
        <v>468</v>
      </c>
      <c r="G313" s="233"/>
      <c r="H313" s="234" t="s">
        <v>1</v>
      </c>
      <c r="I313" s="236"/>
      <c r="J313" s="233"/>
      <c r="K313" s="233"/>
      <c r="L313" s="237"/>
      <c r="M313" s="238"/>
      <c r="N313" s="239"/>
      <c r="O313" s="239"/>
      <c r="P313" s="239"/>
      <c r="Q313" s="239"/>
      <c r="R313" s="239"/>
      <c r="S313" s="239"/>
      <c r="T313" s="240"/>
      <c r="AT313" s="241" t="s">
        <v>130</v>
      </c>
      <c r="AU313" s="241" t="s">
        <v>84</v>
      </c>
      <c r="AV313" s="12" t="s">
        <v>82</v>
      </c>
      <c r="AW313" s="12" t="s">
        <v>34</v>
      </c>
      <c r="AX313" s="12" t="s">
        <v>77</v>
      </c>
      <c r="AY313" s="241" t="s">
        <v>115</v>
      </c>
    </row>
    <row r="314" s="13" customFormat="1">
      <c r="B314" s="242"/>
      <c r="C314" s="243"/>
      <c r="D314" s="229" t="s">
        <v>130</v>
      </c>
      <c r="E314" s="244" t="s">
        <v>1</v>
      </c>
      <c r="F314" s="245" t="s">
        <v>457</v>
      </c>
      <c r="G314" s="243"/>
      <c r="H314" s="246">
        <v>338.53199999999998</v>
      </c>
      <c r="I314" s="247"/>
      <c r="J314" s="243"/>
      <c r="K314" s="243"/>
      <c r="L314" s="248"/>
      <c r="M314" s="249"/>
      <c r="N314" s="250"/>
      <c r="O314" s="250"/>
      <c r="P314" s="250"/>
      <c r="Q314" s="250"/>
      <c r="R314" s="250"/>
      <c r="S314" s="250"/>
      <c r="T314" s="251"/>
      <c r="AT314" s="252" t="s">
        <v>130</v>
      </c>
      <c r="AU314" s="252" t="s">
        <v>84</v>
      </c>
      <c r="AV314" s="13" t="s">
        <v>84</v>
      </c>
      <c r="AW314" s="13" t="s">
        <v>34</v>
      </c>
      <c r="AX314" s="13" t="s">
        <v>77</v>
      </c>
      <c r="AY314" s="252" t="s">
        <v>115</v>
      </c>
    </row>
    <row r="315" s="14" customFormat="1">
      <c r="B315" s="253"/>
      <c r="C315" s="254"/>
      <c r="D315" s="229" t="s">
        <v>130</v>
      </c>
      <c r="E315" s="255" t="s">
        <v>1</v>
      </c>
      <c r="F315" s="256" t="s">
        <v>137</v>
      </c>
      <c r="G315" s="254"/>
      <c r="H315" s="257">
        <v>749.53999999999996</v>
      </c>
      <c r="I315" s="258"/>
      <c r="J315" s="254"/>
      <c r="K315" s="254"/>
      <c r="L315" s="259"/>
      <c r="M315" s="260"/>
      <c r="N315" s="261"/>
      <c r="O315" s="261"/>
      <c r="P315" s="261"/>
      <c r="Q315" s="261"/>
      <c r="R315" s="261"/>
      <c r="S315" s="261"/>
      <c r="T315" s="262"/>
      <c r="AT315" s="263" t="s">
        <v>130</v>
      </c>
      <c r="AU315" s="263" t="s">
        <v>84</v>
      </c>
      <c r="AV315" s="14" t="s">
        <v>121</v>
      </c>
      <c r="AW315" s="14" t="s">
        <v>34</v>
      </c>
      <c r="AX315" s="14" t="s">
        <v>82</v>
      </c>
      <c r="AY315" s="263" t="s">
        <v>115</v>
      </c>
    </row>
    <row r="316" s="11" customFormat="1" ht="22.8" customHeight="1">
      <c r="B316" s="200"/>
      <c r="C316" s="201"/>
      <c r="D316" s="202" t="s">
        <v>76</v>
      </c>
      <c r="E316" s="214" t="s">
        <v>469</v>
      </c>
      <c r="F316" s="214" t="s">
        <v>470</v>
      </c>
      <c r="G316" s="201"/>
      <c r="H316" s="201"/>
      <c r="I316" s="204"/>
      <c r="J316" s="215">
        <f>BK316</f>
        <v>0</v>
      </c>
      <c r="K316" s="201"/>
      <c r="L316" s="206"/>
      <c r="M316" s="207"/>
      <c r="N316" s="208"/>
      <c r="O316" s="208"/>
      <c r="P316" s="209">
        <f>SUM(P317:P323)</f>
        <v>0</v>
      </c>
      <c r="Q316" s="208"/>
      <c r="R316" s="209">
        <f>SUM(R317:R323)</f>
        <v>0</v>
      </c>
      <c r="S316" s="208"/>
      <c r="T316" s="210">
        <f>SUM(T317:T323)</f>
        <v>0</v>
      </c>
      <c r="AR316" s="211" t="s">
        <v>82</v>
      </c>
      <c r="AT316" s="212" t="s">
        <v>76</v>
      </c>
      <c r="AU316" s="212" t="s">
        <v>82</v>
      </c>
      <c r="AY316" s="211" t="s">
        <v>115</v>
      </c>
      <c r="BK316" s="213">
        <f>SUM(BK317:BK323)</f>
        <v>0</v>
      </c>
    </row>
    <row r="317" s="1" customFormat="1" ht="36" customHeight="1">
      <c r="B317" s="37"/>
      <c r="C317" s="216" t="s">
        <v>471</v>
      </c>
      <c r="D317" s="216" t="s">
        <v>117</v>
      </c>
      <c r="E317" s="217" t="s">
        <v>472</v>
      </c>
      <c r="F317" s="218" t="s">
        <v>473</v>
      </c>
      <c r="G317" s="219" t="s">
        <v>342</v>
      </c>
      <c r="H317" s="220">
        <v>8.5530000000000008</v>
      </c>
      <c r="I317" s="221"/>
      <c r="J317" s="222">
        <f>ROUND(I317*H317,2)</f>
        <v>0</v>
      </c>
      <c r="K317" s="218" t="s">
        <v>128</v>
      </c>
      <c r="L317" s="42"/>
      <c r="M317" s="223" t="s">
        <v>1</v>
      </c>
      <c r="N317" s="224" t="s">
        <v>42</v>
      </c>
      <c r="O317" s="85"/>
      <c r="P317" s="225">
        <f>O317*H317</f>
        <v>0</v>
      </c>
      <c r="Q317" s="225">
        <v>0</v>
      </c>
      <c r="R317" s="225">
        <f>Q317*H317</f>
        <v>0</v>
      </c>
      <c r="S317" s="225">
        <v>0</v>
      </c>
      <c r="T317" s="226">
        <f>S317*H317</f>
        <v>0</v>
      </c>
      <c r="AR317" s="227" t="s">
        <v>121</v>
      </c>
      <c r="AT317" s="227" t="s">
        <v>117</v>
      </c>
      <c r="AU317" s="227" t="s">
        <v>84</v>
      </c>
      <c r="AY317" s="16" t="s">
        <v>115</v>
      </c>
      <c r="BE317" s="228">
        <f>IF(N317="základní",J317,0)</f>
        <v>0</v>
      </c>
      <c r="BF317" s="228">
        <f>IF(N317="snížená",J317,0)</f>
        <v>0</v>
      </c>
      <c r="BG317" s="228">
        <f>IF(N317="zákl. přenesená",J317,0)</f>
        <v>0</v>
      </c>
      <c r="BH317" s="228">
        <f>IF(N317="sníž. přenesená",J317,0)</f>
        <v>0</v>
      </c>
      <c r="BI317" s="228">
        <f>IF(N317="nulová",J317,0)</f>
        <v>0</v>
      </c>
      <c r="BJ317" s="16" t="s">
        <v>82</v>
      </c>
      <c r="BK317" s="228">
        <f>ROUND(I317*H317,2)</f>
        <v>0</v>
      </c>
      <c r="BL317" s="16" t="s">
        <v>121</v>
      </c>
      <c r="BM317" s="227" t="s">
        <v>474</v>
      </c>
    </row>
    <row r="318" s="1" customFormat="1" ht="36" customHeight="1">
      <c r="B318" s="37"/>
      <c r="C318" s="216" t="s">
        <v>475</v>
      </c>
      <c r="D318" s="216" t="s">
        <v>117</v>
      </c>
      <c r="E318" s="217" t="s">
        <v>476</v>
      </c>
      <c r="F318" s="218" t="s">
        <v>477</v>
      </c>
      <c r="G318" s="219" t="s">
        <v>342</v>
      </c>
      <c r="H318" s="220">
        <v>8.0139999999999993</v>
      </c>
      <c r="I318" s="221"/>
      <c r="J318" s="222">
        <f>ROUND(I318*H318,2)</f>
        <v>0</v>
      </c>
      <c r="K318" s="218" t="s">
        <v>128</v>
      </c>
      <c r="L318" s="42"/>
      <c r="M318" s="223" t="s">
        <v>1</v>
      </c>
      <c r="N318" s="224" t="s">
        <v>42</v>
      </c>
      <c r="O318" s="85"/>
      <c r="P318" s="225">
        <f>O318*H318</f>
        <v>0</v>
      </c>
      <c r="Q318" s="225">
        <v>0</v>
      </c>
      <c r="R318" s="225">
        <f>Q318*H318</f>
        <v>0</v>
      </c>
      <c r="S318" s="225">
        <v>0</v>
      </c>
      <c r="T318" s="226">
        <f>S318*H318</f>
        <v>0</v>
      </c>
      <c r="AR318" s="227" t="s">
        <v>121</v>
      </c>
      <c r="AT318" s="227" t="s">
        <v>117</v>
      </c>
      <c r="AU318" s="227" t="s">
        <v>84</v>
      </c>
      <c r="AY318" s="16" t="s">
        <v>115</v>
      </c>
      <c r="BE318" s="228">
        <f>IF(N318="základní",J318,0)</f>
        <v>0</v>
      </c>
      <c r="BF318" s="228">
        <f>IF(N318="snížená",J318,0)</f>
        <v>0</v>
      </c>
      <c r="BG318" s="228">
        <f>IF(N318="zákl. přenesená",J318,0)</f>
        <v>0</v>
      </c>
      <c r="BH318" s="228">
        <f>IF(N318="sníž. přenesená",J318,0)</f>
        <v>0</v>
      </c>
      <c r="BI318" s="228">
        <f>IF(N318="nulová",J318,0)</f>
        <v>0</v>
      </c>
      <c r="BJ318" s="16" t="s">
        <v>82</v>
      </c>
      <c r="BK318" s="228">
        <f>ROUND(I318*H318,2)</f>
        <v>0</v>
      </c>
      <c r="BL318" s="16" t="s">
        <v>121</v>
      </c>
      <c r="BM318" s="227" t="s">
        <v>478</v>
      </c>
    </row>
    <row r="319" s="1" customFormat="1">
      <c r="B319" s="37"/>
      <c r="C319" s="38"/>
      <c r="D319" s="229" t="s">
        <v>123</v>
      </c>
      <c r="E319" s="38"/>
      <c r="F319" s="230" t="s">
        <v>479</v>
      </c>
      <c r="G319" s="38"/>
      <c r="H319" s="38"/>
      <c r="I319" s="132"/>
      <c r="J319" s="38"/>
      <c r="K319" s="38"/>
      <c r="L319" s="42"/>
      <c r="M319" s="231"/>
      <c r="N319" s="85"/>
      <c r="O319" s="85"/>
      <c r="P319" s="85"/>
      <c r="Q319" s="85"/>
      <c r="R319" s="85"/>
      <c r="S319" s="85"/>
      <c r="T319" s="86"/>
      <c r="AT319" s="16" t="s">
        <v>123</v>
      </c>
      <c r="AU319" s="16" t="s">
        <v>84</v>
      </c>
    </row>
    <row r="320" s="13" customFormat="1">
      <c r="B320" s="242"/>
      <c r="C320" s="243"/>
      <c r="D320" s="229" t="s">
        <v>130</v>
      </c>
      <c r="E320" s="244" t="s">
        <v>1</v>
      </c>
      <c r="F320" s="245" t="s">
        <v>480</v>
      </c>
      <c r="G320" s="243"/>
      <c r="H320" s="246">
        <v>8.0139999999999993</v>
      </c>
      <c r="I320" s="247"/>
      <c r="J320" s="243"/>
      <c r="K320" s="243"/>
      <c r="L320" s="248"/>
      <c r="M320" s="249"/>
      <c r="N320" s="250"/>
      <c r="O320" s="250"/>
      <c r="P320" s="250"/>
      <c r="Q320" s="250"/>
      <c r="R320" s="250"/>
      <c r="S320" s="250"/>
      <c r="T320" s="251"/>
      <c r="AT320" s="252" t="s">
        <v>130</v>
      </c>
      <c r="AU320" s="252" t="s">
        <v>84</v>
      </c>
      <c r="AV320" s="13" t="s">
        <v>84</v>
      </c>
      <c r="AW320" s="13" t="s">
        <v>34</v>
      </c>
      <c r="AX320" s="13" t="s">
        <v>82</v>
      </c>
      <c r="AY320" s="252" t="s">
        <v>115</v>
      </c>
    </row>
    <row r="321" s="1" customFormat="1" ht="36" customHeight="1">
      <c r="B321" s="37"/>
      <c r="C321" s="216" t="s">
        <v>481</v>
      </c>
      <c r="D321" s="216" t="s">
        <v>117</v>
      </c>
      <c r="E321" s="217" t="s">
        <v>482</v>
      </c>
      <c r="F321" s="218" t="s">
        <v>483</v>
      </c>
      <c r="G321" s="219" t="s">
        <v>342</v>
      </c>
      <c r="H321" s="220">
        <v>8.5530000000000008</v>
      </c>
      <c r="I321" s="221"/>
      <c r="J321" s="222">
        <f>ROUND(I321*H321,2)</f>
        <v>0</v>
      </c>
      <c r="K321" s="218" t="s">
        <v>128</v>
      </c>
      <c r="L321" s="42"/>
      <c r="M321" s="223" t="s">
        <v>1</v>
      </c>
      <c r="N321" s="224" t="s">
        <v>42</v>
      </c>
      <c r="O321" s="85"/>
      <c r="P321" s="225">
        <f>O321*H321</f>
        <v>0</v>
      </c>
      <c r="Q321" s="225">
        <v>0</v>
      </c>
      <c r="R321" s="225">
        <f>Q321*H321</f>
        <v>0</v>
      </c>
      <c r="S321" s="225">
        <v>0</v>
      </c>
      <c r="T321" s="226">
        <f>S321*H321</f>
        <v>0</v>
      </c>
      <c r="AR321" s="227" t="s">
        <v>121</v>
      </c>
      <c r="AT321" s="227" t="s">
        <v>117</v>
      </c>
      <c r="AU321" s="227" t="s">
        <v>84</v>
      </c>
      <c r="AY321" s="16" t="s">
        <v>115</v>
      </c>
      <c r="BE321" s="228">
        <f>IF(N321="základní",J321,0)</f>
        <v>0</v>
      </c>
      <c r="BF321" s="228">
        <f>IF(N321="snížená",J321,0)</f>
        <v>0</v>
      </c>
      <c r="BG321" s="228">
        <f>IF(N321="zákl. přenesená",J321,0)</f>
        <v>0</v>
      </c>
      <c r="BH321" s="228">
        <f>IF(N321="sníž. přenesená",J321,0)</f>
        <v>0</v>
      </c>
      <c r="BI321" s="228">
        <f>IF(N321="nulová",J321,0)</f>
        <v>0</v>
      </c>
      <c r="BJ321" s="16" t="s">
        <v>82</v>
      </c>
      <c r="BK321" s="228">
        <f>ROUND(I321*H321,2)</f>
        <v>0</v>
      </c>
      <c r="BL321" s="16" t="s">
        <v>121</v>
      </c>
      <c r="BM321" s="227" t="s">
        <v>484</v>
      </c>
    </row>
    <row r="322" s="1" customFormat="1" ht="48" customHeight="1">
      <c r="B322" s="37"/>
      <c r="C322" s="216" t="s">
        <v>485</v>
      </c>
      <c r="D322" s="216" t="s">
        <v>117</v>
      </c>
      <c r="E322" s="217" t="s">
        <v>486</v>
      </c>
      <c r="F322" s="218" t="s">
        <v>487</v>
      </c>
      <c r="G322" s="219" t="s">
        <v>342</v>
      </c>
      <c r="H322" s="220">
        <v>76.977000000000004</v>
      </c>
      <c r="I322" s="221"/>
      <c r="J322" s="222">
        <f>ROUND(I322*H322,2)</f>
        <v>0</v>
      </c>
      <c r="K322" s="218" t="s">
        <v>128</v>
      </c>
      <c r="L322" s="42"/>
      <c r="M322" s="223" t="s">
        <v>1</v>
      </c>
      <c r="N322" s="224" t="s">
        <v>42</v>
      </c>
      <c r="O322" s="85"/>
      <c r="P322" s="225">
        <f>O322*H322</f>
        <v>0</v>
      </c>
      <c r="Q322" s="225">
        <v>0</v>
      </c>
      <c r="R322" s="225">
        <f>Q322*H322</f>
        <v>0</v>
      </c>
      <c r="S322" s="225">
        <v>0</v>
      </c>
      <c r="T322" s="226">
        <f>S322*H322</f>
        <v>0</v>
      </c>
      <c r="AR322" s="227" t="s">
        <v>121</v>
      </c>
      <c r="AT322" s="227" t="s">
        <v>117</v>
      </c>
      <c r="AU322" s="227" t="s">
        <v>84</v>
      </c>
      <c r="AY322" s="16" t="s">
        <v>115</v>
      </c>
      <c r="BE322" s="228">
        <f>IF(N322="základní",J322,0)</f>
        <v>0</v>
      </c>
      <c r="BF322" s="228">
        <f>IF(N322="snížená",J322,0)</f>
        <v>0</v>
      </c>
      <c r="BG322" s="228">
        <f>IF(N322="zákl. přenesená",J322,0)</f>
        <v>0</v>
      </c>
      <c r="BH322" s="228">
        <f>IF(N322="sníž. přenesená",J322,0)</f>
        <v>0</v>
      </c>
      <c r="BI322" s="228">
        <f>IF(N322="nulová",J322,0)</f>
        <v>0</v>
      </c>
      <c r="BJ322" s="16" t="s">
        <v>82</v>
      </c>
      <c r="BK322" s="228">
        <f>ROUND(I322*H322,2)</f>
        <v>0</v>
      </c>
      <c r="BL322" s="16" t="s">
        <v>121</v>
      </c>
      <c r="BM322" s="227" t="s">
        <v>488</v>
      </c>
    </row>
    <row r="323" s="13" customFormat="1">
      <c r="B323" s="242"/>
      <c r="C323" s="243"/>
      <c r="D323" s="229" t="s">
        <v>130</v>
      </c>
      <c r="E323" s="244" t="s">
        <v>1</v>
      </c>
      <c r="F323" s="245" t="s">
        <v>489</v>
      </c>
      <c r="G323" s="243"/>
      <c r="H323" s="246">
        <v>76.977000000000004</v>
      </c>
      <c r="I323" s="247"/>
      <c r="J323" s="243"/>
      <c r="K323" s="243"/>
      <c r="L323" s="248"/>
      <c r="M323" s="249"/>
      <c r="N323" s="250"/>
      <c r="O323" s="250"/>
      <c r="P323" s="250"/>
      <c r="Q323" s="250"/>
      <c r="R323" s="250"/>
      <c r="S323" s="250"/>
      <c r="T323" s="251"/>
      <c r="AT323" s="252" t="s">
        <v>130</v>
      </c>
      <c r="AU323" s="252" t="s">
        <v>84</v>
      </c>
      <c r="AV323" s="13" t="s">
        <v>84</v>
      </c>
      <c r="AW323" s="13" t="s">
        <v>34</v>
      </c>
      <c r="AX323" s="13" t="s">
        <v>82</v>
      </c>
      <c r="AY323" s="252" t="s">
        <v>115</v>
      </c>
    </row>
    <row r="324" s="11" customFormat="1" ht="22.8" customHeight="1">
      <c r="B324" s="200"/>
      <c r="C324" s="201"/>
      <c r="D324" s="202" t="s">
        <v>76</v>
      </c>
      <c r="E324" s="214" t="s">
        <v>490</v>
      </c>
      <c r="F324" s="214" t="s">
        <v>491</v>
      </c>
      <c r="G324" s="201"/>
      <c r="H324" s="201"/>
      <c r="I324" s="204"/>
      <c r="J324" s="215">
        <f>BK324</f>
        <v>0</v>
      </c>
      <c r="K324" s="201"/>
      <c r="L324" s="206"/>
      <c r="M324" s="207"/>
      <c r="N324" s="208"/>
      <c r="O324" s="208"/>
      <c r="P324" s="209">
        <f>P325</f>
        <v>0</v>
      </c>
      <c r="Q324" s="208"/>
      <c r="R324" s="209">
        <f>R325</f>
        <v>0</v>
      </c>
      <c r="S324" s="208"/>
      <c r="T324" s="210">
        <f>T325</f>
        <v>0</v>
      </c>
      <c r="AR324" s="211" t="s">
        <v>82</v>
      </c>
      <c r="AT324" s="212" t="s">
        <v>76</v>
      </c>
      <c r="AU324" s="212" t="s">
        <v>82</v>
      </c>
      <c r="AY324" s="211" t="s">
        <v>115</v>
      </c>
      <c r="BK324" s="213">
        <f>BK325</f>
        <v>0</v>
      </c>
    </row>
    <row r="325" s="1" customFormat="1" ht="24" customHeight="1">
      <c r="B325" s="37"/>
      <c r="C325" s="216" t="s">
        <v>492</v>
      </c>
      <c r="D325" s="216" t="s">
        <v>117</v>
      </c>
      <c r="E325" s="217" t="s">
        <v>493</v>
      </c>
      <c r="F325" s="218" t="s">
        <v>494</v>
      </c>
      <c r="G325" s="219" t="s">
        <v>342</v>
      </c>
      <c r="H325" s="220">
        <v>666.78300000000002</v>
      </c>
      <c r="I325" s="221"/>
      <c r="J325" s="222">
        <f>ROUND(I325*H325,2)</f>
        <v>0</v>
      </c>
      <c r="K325" s="218" t="s">
        <v>241</v>
      </c>
      <c r="L325" s="42"/>
      <c r="M325" s="223" t="s">
        <v>1</v>
      </c>
      <c r="N325" s="224" t="s">
        <v>42</v>
      </c>
      <c r="O325" s="85"/>
      <c r="P325" s="225">
        <f>O325*H325</f>
        <v>0</v>
      </c>
      <c r="Q325" s="225">
        <v>0</v>
      </c>
      <c r="R325" s="225">
        <f>Q325*H325</f>
        <v>0</v>
      </c>
      <c r="S325" s="225">
        <v>0</v>
      </c>
      <c r="T325" s="226">
        <f>S325*H325</f>
        <v>0</v>
      </c>
      <c r="AR325" s="227" t="s">
        <v>121</v>
      </c>
      <c r="AT325" s="227" t="s">
        <v>117</v>
      </c>
      <c r="AU325" s="227" t="s">
        <v>84</v>
      </c>
      <c r="AY325" s="16" t="s">
        <v>115</v>
      </c>
      <c r="BE325" s="228">
        <f>IF(N325="základní",J325,0)</f>
        <v>0</v>
      </c>
      <c r="BF325" s="228">
        <f>IF(N325="snížená",J325,0)</f>
        <v>0</v>
      </c>
      <c r="BG325" s="228">
        <f>IF(N325="zákl. přenesená",J325,0)</f>
        <v>0</v>
      </c>
      <c r="BH325" s="228">
        <f>IF(N325="sníž. přenesená",J325,0)</f>
        <v>0</v>
      </c>
      <c r="BI325" s="228">
        <f>IF(N325="nulová",J325,0)</f>
        <v>0</v>
      </c>
      <c r="BJ325" s="16" t="s">
        <v>82</v>
      </c>
      <c r="BK325" s="228">
        <f>ROUND(I325*H325,2)</f>
        <v>0</v>
      </c>
      <c r="BL325" s="16" t="s">
        <v>121</v>
      </c>
      <c r="BM325" s="227" t="s">
        <v>495</v>
      </c>
    </row>
    <row r="326" s="11" customFormat="1" ht="25.92" customHeight="1">
      <c r="B326" s="200"/>
      <c r="C326" s="201"/>
      <c r="D326" s="202" t="s">
        <v>76</v>
      </c>
      <c r="E326" s="203" t="s">
        <v>496</v>
      </c>
      <c r="F326" s="203" t="s">
        <v>497</v>
      </c>
      <c r="G326" s="201"/>
      <c r="H326" s="201"/>
      <c r="I326" s="204"/>
      <c r="J326" s="205">
        <f>BK326</f>
        <v>0</v>
      </c>
      <c r="K326" s="201"/>
      <c r="L326" s="206"/>
      <c r="M326" s="207"/>
      <c r="N326" s="208"/>
      <c r="O326" s="208"/>
      <c r="P326" s="209">
        <f>SUM(P327:P335)</f>
        <v>0</v>
      </c>
      <c r="Q326" s="208"/>
      <c r="R326" s="209">
        <f>SUM(R327:R335)</f>
        <v>0</v>
      </c>
      <c r="S326" s="208"/>
      <c r="T326" s="210">
        <f>SUM(T327:T335)</f>
        <v>0</v>
      </c>
      <c r="AR326" s="211" t="s">
        <v>121</v>
      </c>
      <c r="AT326" s="212" t="s">
        <v>76</v>
      </c>
      <c r="AU326" s="212" t="s">
        <v>77</v>
      </c>
      <c r="AY326" s="211" t="s">
        <v>115</v>
      </c>
      <c r="BK326" s="213">
        <f>SUM(BK327:BK335)</f>
        <v>0</v>
      </c>
    </row>
    <row r="327" s="1" customFormat="1" ht="16.5" customHeight="1">
      <c r="B327" s="37"/>
      <c r="C327" s="216" t="s">
        <v>498</v>
      </c>
      <c r="D327" s="216" t="s">
        <v>117</v>
      </c>
      <c r="E327" s="217" t="s">
        <v>499</v>
      </c>
      <c r="F327" s="218" t="s">
        <v>500</v>
      </c>
      <c r="G327" s="219" t="s">
        <v>501</v>
      </c>
      <c r="H327" s="220">
        <v>1</v>
      </c>
      <c r="I327" s="221"/>
      <c r="J327" s="222">
        <f>ROUND(I327*H327,2)</f>
        <v>0</v>
      </c>
      <c r="K327" s="218" t="s">
        <v>1</v>
      </c>
      <c r="L327" s="42"/>
      <c r="M327" s="223" t="s">
        <v>1</v>
      </c>
      <c r="N327" s="224" t="s">
        <v>42</v>
      </c>
      <c r="O327" s="85"/>
      <c r="P327" s="225">
        <f>O327*H327</f>
        <v>0</v>
      </c>
      <c r="Q327" s="225">
        <v>0</v>
      </c>
      <c r="R327" s="225">
        <f>Q327*H327</f>
        <v>0</v>
      </c>
      <c r="S327" s="225">
        <v>0</v>
      </c>
      <c r="T327" s="226">
        <f>S327*H327</f>
        <v>0</v>
      </c>
      <c r="AR327" s="227" t="s">
        <v>502</v>
      </c>
      <c r="AT327" s="227" t="s">
        <v>117</v>
      </c>
      <c r="AU327" s="227" t="s">
        <v>82</v>
      </c>
      <c r="AY327" s="16" t="s">
        <v>115</v>
      </c>
      <c r="BE327" s="228">
        <f>IF(N327="základní",J327,0)</f>
        <v>0</v>
      </c>
      <c r="BF327" s="228">
        <f>IF(N327="snížená",J327,0)</f>
        <v>0</v>
      </c>
      <c r="BG327" s="228">
        <f>IF(N327="zákl. přenesená",J327,0)</f>
        <v>0</v>
      </c>
      <c r="BH327" s="228">
        <f>IF(N327="sníž. přenesená",J327,0)</f>
        <v>0</v>
      </c>
      <c r="BI327" s="228">
        <f>IF(N327="nulová",J327,0)</f>
        <v>0</v>
      </c>
      <c r="BJ327" s="16" t="s">
        <v>82</v>
      </c>
      <c r="BK327" s="228">
        <f>ROUND(I327*H327,2)</f>
        <v>0</v>
      </c>
      <c r="BL327" s="16" t="s">
        <v>502</v>
      </c>
      <c r="BM327" s="227" t="s">
        <v>503</v>
      </c>
    </row>
    <row r="328" s="1" customFormat="1">
      <c r="B328" s="37"/>
      <c r="C328" s="38"/>
      <c r="D328" s="229" t="s">
        <v>123</v>
      </c>
      <c r="E328" s="38"/>
      <c r="F328" s="230" t="s">
        <v>504</v>
      </c>
      <c r="G328" s="38"/>
      <c r="H328" s="38"/>
      <c r="I328" s="132"/>
      <c r="J328" s="38"/>
      <c r="K328" s="38"/>
      <c r="L328" s="42"/>
      <c r="M328" s="231"/>
      <c r="N328" s="85"/>
      <c r="O328" s="85"/>
      <c r="P328" s="85"/>
      <c r="Q328" s="85"/>
      <c r="R328" s="85"/>
      <c r="S328" s="85"/>
      <c r="T328" s="86"/>
      <c r="AT328" s="16" t="s">
        <v>123</v>
      </c>
      <c r="AU328" s="16" t="s">
        <v>82</v>
      </c>
    </row>
    <row r="329" s="1" customFormat="1" ht="36" customHeight="1">
      <c r="B329" s="37"/>
      <c r="C329" s="216" t="s">
        <v>505</v>
      </c>
      <c r="D329" s="216" t="s">
        <v>117</v>
      </c>
      <c r="E329" s="217" t="s">
        <v>506</v>
      </c>
      <c r="F329" s="218" t="s">
        <v>507</v>
      </c>
      <c r="G329" s="219" t="s">
        <v>501</v>
      </c>
      <c r="H329" s="220">
        <v>1</v>
      </c>
      <c r="I329" s="221"/>
      <c r="J329" s="222">
        <f>ROUND(I329*H329,2)</f>
        <v>0</v>
      </c>
      <c r="K329" s="218" t="s">
        <v>1</v>
      </c>
      <c r="L329" s="42"/>
      <c r="M329" s="223" t="s">
        <v>1</v>
      </c>
      <c r="N329" s="224" t="s">
        <v>42</v>
      </c>
      <c r="O329" s="85"/>
      <c r="P329" s="225">
        <f>O329*H329</f>
        <v>0</v>
      </c>
      <c r="Q329" s="225">
        <v>0</v>
      </c>
      <c r="R329" s="225">
        <f>Q329*H329</f>
        <v>0</v>
      </c>
      <c r="S329" s="225">
        <v>0</v>
      </c>
      <c r="T329" s="226">
        <f>S329*H329</f>
        <v>0</v>
      </c>
      <c r="AR329" s="227" t="s">
        <v>502</v>
      </c>
      <c r="AT329" s="227" t="s">
        <v>117</v>
      </c>
      <c r="AU329" s="227" t="s">
        <v>82</v>
      </c>
      <c r="AY329" s="16" t="s">
        <v>115</v>
      </c>
      <c r="BE329" s="228">
        <f>IF(N329="základní",J329,0)</f>
        <v>0</v>
      </c>
      <c r="BF329" s="228">
        <f>IF(N329="snížená",J329,0)</f>
        <v>0</v>
      </c>
      <c r="BG329" s="228">
        <f>IF(N329="zákl. přenesená",J329,0)</f>
        <v>0</v>
      </c>
      <c r="BH329" s="228">
        <f>IF(N329="sníž. přenesená",J329,0)</f>
        <v>0</v>
      </c>
      <c r="BI329" s="228">
        <f>IF(N329="nulová",J329,0)</f>
        <v>0</v>
      </c>
      <c r="BJ329" s="16" t="s">
        <v>82</v>
      </c>
      <c r="BK329" s="228">
        <f>ROUND(I329*H329,2)</f>
        <v>0</v>
      </c>
      <c r="BL329" s="16" t="s">
        <v>502</v>
      </c>
      <c r="BM329" s="227" t="s">
        <v>508</v>
      </c>
    </row>
    <row r="330" s="1" customFormat="1">
      <c r="B330" s="37"/>
      <c r="C330" s="38"/>
      <c r="D330" s="229" t="s">
        <v>123</v>
      </c>
      <c r="E330" s="38"/>
      <c r="F330" s="230" t="s">
        <v>509</v>
      </c>
      <c r="G330" s="38"/>
      <c r="H330" s="38"/>
      <c r="I330" s="132"/>
      <c r="J330" s="38"/>
      <c r="K330" s="38"/>
      <c r="L330" s="42"/>
      <c r="M330" s="231"/>
      <c r="N330" s="85"/>
      <c r="O330" s="85"/>
      <c r="P330" s="85"/>
      <c r="Q330" s="85"/>
      <c r="R330" s="85"/>
      <c r="S330" s="85"/>
      <c r="T330" s="86"/>
      <c r="AT330" s="16" t="s">
        <v>123</v>
      </c>
      <c r="AU330" s="16" t="s">
        <v>82</v>
      </c>
    </row>
    <row r="331" s="1" customFormat="1" ht="24" customHeight="1">
      <c r="B331" s="37"/>
      <c r="C331" s="216" t="s">
        <v>510</v>
      </c>
      <c r="D331" s="216" t="s">
        <v>117</v>
      </c>
      <c r="E331" s="217" t="s">
        <v>511</v>
      </c>
      <c r="F331" s="218" t="s">
        <v>512</v>
      </c>
      <c r="G331" s="219" t="s">
        <v>501</v>
      </c>
      <c r="H331" s="220">
        <v>1</v>
      </c>
      <c r="I331" s="221"/>
      <c r="J331" s="222">
        <f>ROUND(I331*H331,2)</f>
        <v>0</v>
      </c>
      <c r="K331" s="218" t="s">
        <v>1</v>
      </c>
      <c r="L331" s="42"/>
      <c r="M331" s="223" t="s">
        <v>1</v>
      </c>
      <c r="N331" s="224" t="s">
        <v>42</v>
      </c>
      <c r="O331" s="85"/>
      <c r="P331" s="225">
        <f>O331*H331</f>
        <v>0</v>
      </c>
      <c r="Q331" s="225">
        <v>0</v>
      </c>
      <c r="R331" s="225">
        <f>Q331*H331</f>
        <v>0</v>
      </c>
      <c r="S331" s="225">
        <v>0</v>
      </c>
      <c r="T331" s="226">
        <f>S331*H331</f>
        <v>0</v>
      </c>
      <c r="AR331" s="227" t="s">
        <v>502</v>
      </c>
      <c r="AT331" s="227" t="s">
        <v>117</v>
      </c>
      <c r="AU331" s="227" t="s">
        <v>82</v>
      </c>
      <c r="AY331" s="16" t="s">
        <v>115</v>
      </c>
      <c r="BE331" s="228">
        <f>IF(N331="základní",J331,0)</f>
        <v>0</v>
      </c>
      <c r="BF331" s="228">
        <f>IF(N331="snížená",J331,0)</f>
        <v>0</v>
      </c>
      <c r="BG331" s="228">
        <f>IF(N331="zákl. přenesená",J331,0)</f>
        <v>0</v>
      </c>
      <c r="BH331" s="228">
        <f>IF(N331="sníž. přenesená",J331,0)</f>
        <v>0</v>
      </c>
      <c r="BI331" s="228">
        <f>IF(N331="nulová",J331,0)</f>
        <v>0</v>
      </c>
      <c r="BJ331" s="16" t="s">
        <v>82</v>
      </c>
      <c r="BK331" s="228">
        <f>ROUND(I331*H331,2)</f>
        <v>0</v>
      </c>
      <c r="BL331" s="16" t="s">
        <v>502</v>
      </c>
      <c r="BM331" s="227" t="s">
        <v>513</v>
      </c>
    </row>
    <row r="332" s="1" customFormat="1" ht="16.5" customHeight="1">
      <c r="B332" s="37"/>
      <c r="C332" s="216" t="s">
        <v>514</v>
      </c>
      <c r="D332" s="216" t="s">
        <v>117</v>
      </c>
      <c r="E332" s="217" t="s">
        <v>515</v>
      </c>
      <c r="F332" s="218" t="s">
        <v>516</v>
      </c>
      <c r="G332" s="219" t="s">
        <v>501</v>
      </c>
      <c r="H332" s="220">
        <v>1</v>
      </c>
      <c r="I332" s="221"/>
      <c r="J332" s="222">
        <f>ROUND(I332*H332,2)</f>
        <v>0</v>
      </c>
      <c r="K332" s="218" t="s">
        <v>1</v>
      </c>
      <c r="L332" s="42"/>
      <c r="M332" s="223" t="s">
        <v>1</v>
      </c>
      <c r="N332" s="224" t="s">
        <v>42</v>
      </c>
      <c r="O332" s="85"/>
      <c r="P332" s="225">
        <f>O332*H332</f>
        <v>0</v>
      </c>
      <c r="Q332" s="225">
        <v>0</v>
      </c>
      <c r="R332" s="225">
        <f>Q332*H332</f>
        <v>0</v>
      </c>
      <c r="S332" s="225">
        <v>0</v>
      </c>
      <c r="T332" s="226">
        <f>S332*H332</f>
        <v>0</v>
      </c>
      <c r="AR332" s="227" t="s">
        <v>502</v>
      </c>
      <c r="AT332" s="227" t="s">
        <v>117</v>
      </c>
      <c r="AU332" s="227" t="s">
        <v>82</v>
      </c>
      <c r="AY332" s="16" t="s">
        <v>115</v>
      </c>
      <c r="BE332" s="228">
        <f>IF(N332="základní",J332,0)</f>
        <v>0</v>
      </c>
      <c r="BF332" s="228">
        <f>IF(N332="snížená",J332,0)</f>
        <v>0</v>
      </c>
      <c r="BG332" s="228">
        <f>IF(N332="zákl. přenesená",J332,0)</f>
        <v>0</v>
      </c>
      <c r="BH332" s="228">
        <f>IF(N332="sníž. přenesená",J332,0)</f>
        <v>0</v>
      </c>
      <c r="BI332" s="228">
        <f>IF(N332="nulová",J332,0)</f>
        <v>0</v>
      </c>
      <c r="BJ332" s="16" t="s">
        <v>82</v>
      </c>
      <c r="BK332" s="228">
        <f>ROUND(I332*H332,2)</f>
        <v>0</v>
      </c>
      <c r="BL332" s="16" t="s">
        <v>502</v>
      </c>
      <c r="BM332" s="227" t="s">
        <v>517</v>
      </c>
    </row>
    <row r="333" s="1" customFormat="1" ht="24" customHeight="1">
      <c r="B333" s="37"/>
      <c r="C333" s="216" t="s">
        <v>518</v>
      </c>
      <c r="D333" s="216" t="s">
        <v>117</v>
      </c>
      <c r="E333" s="217" t="s">
        <v>519</v>
      </c>
      <c r="F333" s="218" t="s">
        <v>520</v>
      </c>
      <c r="G333" s="219" t="s">
        <v>501</v>
      </c>
      <c r="H333" s="220">
        <v>1</v>
      </c>
      <c r="I333" s="221"/>
      <c r="J333" s="222">
        <f>ROUND(I333*H333,2)</f>
        <v>0</v>
      </c>
      <c r="K333" s="218" t="s">
        <v>1</v>
      </c>
      <c r="L333" s="42"/>
      <c r="M333" s="223" t="s">
        <v>1</v>
      </c>
      <c r="N333" s="224" t="s">
        <v>42</v>
      </c>
      <c r="O333" s="85"/>
      <c r="P333" s="225">
        <f>O333*H333</f>
        <v>0</v>
      </c>
      <c r="Q333" s="225">
        <v>0</v>
      </c>
      <c r="R333" s="225">
        <f>Q333*H333</f>
        <v>0</v>
      </c>
      <c r="S333" s="225">
        <v>0</v>
      </c>
      <c r="T333" s="226">
        <f>S333*H333</f>
        <v>0</v>
      </c>
      <c r="AR333" s="227" t="s">
        <v>502</v>
      </c>
      <c r="AT333" s="227" t="s">
        <v>117</v>
      </c>
      <c r="AU333" s="227" t="s">
        <v>82</v>
      </c>
      <c r="AY333" s="16" t="s">
        <v>115</v>
      </c>
      <c r="BE333" s="228">
        <f>IF(N333="základní",J333,0)</f>
        <v>0</v>
      </c>
      <c r="BF333" s="228">
        <f>IF(N333="snížená",J333,0)</f>
        <v>0</v>
      </c>
      <c r="BG333" s="228">
        <f>IF(N333="zákl. přenesená",J333,0)</f>
        <v>0</v>
      </c>
      <c r="BH333" s="228">
        <f>IF(N333="sníž. přenesená",J333,0)</f>
        <v>0</v>
      </c>
      <c r="BI333" s="228">
        <f>IF(N333="nulová",J333,0)</f>
        <v>0</v>
      </c>
      <c r="BJ333" s="16" t="s">
        <v>82</v>
      </c>
      <c r="BK333" s="228">
        <f>ROUND(I333*H333,2)</f>
        <v>0</v>
      </c>
      <c r="BL333" s="16" t="s">
        <v>502</v>
      </c>
      <c r="BM333" s="227" t="s">
        <v>521</v>
      </c>
    </row>
    <row r="334" s="1" customFormat="1" ht="36" customHeight="1">
      <c r="B334" s="37"/>
      <c r="C334" s="216" t="s">
        <v>522</v>
      </c>
      <c r="D334" s="216" t="s">
        <v>117</v>
      </c>
      <c r="E334" s="217" t="s">
        <v>523</v>
      </c>
      <c r="F334" s="218" t="s">
        <v>524</v>
      </c>
      <c r="G334" s="219" t="s">
        <v>501</v>
      </c>
      <c r="H334" s="220">
        <v>1</v>
      </c>
      <c r="I334" s="221"/>
      <c r="J334" s="222">
        <f>ROUND(I334*H334,2)</f>
        <v>0</v>
      </c>
      <c r="K334" s="218" t="s">
        <v>1</v>
      </c>
      <c r="L334" s="42"/>
      <c r="M334" s="223" t="s">
        <v>1</v>
      </c>
      <c r="N334" s="224" t="s">
        <v>42</v>
      </c>
      <c r="O334" s="85"/>
      <c r="P334" s="225">
        <f>O334*H334</f>
        <v>0</v>
      </c>
      <c r="Q334" s="225">
        <v>0</v>
      </c>
      <c r="R334" s="225">
        <f>Q334*H334</f>
        <v>0</v>
      </c>
      <c r="S334" s="225">
        <v>0</v>
      </c>
      <c r="T334" s="226">
        <f>S334*H334</f>
        <v>0</v>
      </c>
      <c r="AR334" s="227" t="s">
        <v>502</v>
      </c>
      <c r="AT334" s="227" t="s">
        <v>117</v>
      </c>
      <c r="AU334" s="227" t="s">
        <v>82</v>
      </c>
      <c r="AY334" s="16" t="s">
        <v>115</v>
      </c>
      <c r="BE334" s="228">
        <f>IF(N334="základní",J334,0)</f>
        <v>0</v>
      </c>
      <c r="BF334" s="228">
        <f>IF(N334="snížená",J334,0)</f>
        <v>0</v>
      </c>
      <c r="BG334" s="228">
        <f>IF(N334="zákl. přenesená",J334,0)</f>
        <v>0</v>
      </c>
      <c r="BH334" s="228">
        <f>IF(N334="sníž. přenesená",J334,0)</f>
        <v>0</v>
      </c>
      <c r="BI334" s="228">
        <f>IF(N334="nulová",J334,0)</f>
        <v>0</v>
      </c>
      <c r="BJ334" s="16" t="s">
        <v>82</v>
      </c>
      <c r="BK334" s="228">
        <f>ROUND(I334*H334,2)</f>
        <v>0</v>
      </c>
      <c r="BL334" s="16" t="s">
        <v>502</v>
      </c>
      <c r="BM334" s="227" t="s">
        <v>525</v>
      </c>
    </row>
    <row r="335" s="1" customFormat="1">
      <c r="B335" s="37"/>
      <c r="C335" s="38"/>
      <c r="D335" s="229" t="s">
        <v>123</v>
      </c>
      <c r="E335" s="38"/>
      <c r="F335" s="230" t="s">
        <v>526</v>
      </c>
      <c r="G335" s="38"/>
      <c r="H335" s="38"/>
      <c r="I335" s="132"/>
      <c r="J335" s="38"/>
      <c r="K335" s="38"/>
      <c r="L335" s="42"/>
      <c r="M335" s="274"/>
      <c r="N335" s="275"/>
      <c r="O335" s="275"/>
      <c r="P335" s="275"/>
      <c r="Q335" s="275"/>
      <c r="R335" s="275"/>
      <c r="S335" s="275"/>
      <c r="T335" s="276"/>
      <c r="AT335" s="16" t="s">
        <v>123</v>
      </c>
      <c r="AU335" s="16" t="s">
        <v>82</v>
      </c>
    </row>
    <row r="336" s="1" customFormat="1" ht="6.96" customHeight="1">
      <c r="B336" s="60"/>
      <c r="C336" s="61"/>
      <c r="D336" s="61"/>
      <c r="E336" s="61"/>
      <c r="F336" s="61"/>
      <c r="G336" s="61"/>
      <c r="H336" s="61"/>
      <c r="I336" s="166"/>
      <c r="J336" s="61"/>
      <c r="K336" s="61"/>
      <c r="L336" s="42"/>
    </row>
  </sheetData>
  <sheetProtection sheet="1" autoFilter="0" formatColumns="0" formatRows="0" objects="1" scenarios="1" spinCount="100000" saltValue="HSQS6rnGrcTwF/yd+hh9ME6sHBcPQpX6lSCjbNqi2539/VnyiuYBb6Swklnxx3RxlqPRgbW8Xt4/BDxN2s5lRw==" hashValue="muBwxFEG0uvmep+Rb2Rrjn+3+2WLOZzQoANGX5Acr0TBN9te7WNULQYlI4dLGpi0TVQZA85ctX+7Ok6CdWHnrA==" algorithmName="SHA-512" password="CC35"/>
  <autoFilter ref="C120:K335"/>
  <mergeCells count="6">
    <mergeCell ref="E7:H7"/>
    <mergeCell ref="E16:H16"/>
    <mergeCell ref="E25:H25"/>
    <mergeCell ref="E85:H85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Šefčíková Jana</dc:creator>
  <cp:lastModifiedBy>Šefčíková Jana</cp:lastModifiedBy>
  <dcterms:created xsi:type="dcterms:W3CDTF">2019-07-18T10:21:39Z</dcterms:created>
  <dcterms:modified xsi:type="dcterms:W3CDTF">2019-07-18T10:21:41Z</dcterms:modified>
</cp:coreProperties>
</file>